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lhot\Desktop\Profese nové 19.9.2023\"/>
    </mc:Choice>
  </mc:AlternateContent>
  <xr:revisionPtr revIDLastSave="0" documentId="13_ncr:1_{54ED35AF-0062-4C23-A1C4-6076B325DFC5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76" i="12" l="1"/>
  <c r="AC82" i="12"/>
  <c r="F39" i="1" s="1"/>
  <c r="F40" i="1" s="1"/>
  <c r="BA65" i="12"/>
  <c r="BA64" i="12"/>
  <c r="BA63" i="12"/>
  <c r="BA59" i="12"/>
  <c r="BA58" i="12"/>
  <c r="BA57" i="12"/>
  <c r="BA56" i="12"/>
  <c r="BA55" i="12"/>
  <c r="BA14" i="12"/>
  <c r="BA13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F10" i="12"/>
  <c r="G10" i="12" s="1"/>
  <c r="M10" i="12" s="1"/>
  <c r="I10" i="12"/>
  <c r="K10" i="12"/>
  <c r="O10" i="12"/>
  <c r="Q10" i="12"/>
  <c r="U10" i="12"/>
  <c r="F12" i="12"/>
  <c r="G12" i="12" s="1"/>
  <c r="I12" i="12"/>
  <c r="K12" i="12"/>
  <c r="O12" i="12"/>
  <c r="Q12" i="12"/>
  <c r="U12" i="12"/>
  <c r="F15" i="12"/>
  <c r="G15" i="12"/>
  <c r="M15" i="12" s="1"/>
  <c r="I15" i="12"/>
  <c r="I11" i="12" s="1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1" i="12"/>
  <c r="G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5" i="12"/>
  <c r="G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50" i="12"/>
  <c r="G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I20" i="1"/>
  <c r="I19" i="1"/>
  <c r="I18" i="1"/>
  <c r="AZ46" i="1"/>
  <c r="AZ45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M21" i="12" l="1"/>
  <c r="G20" i="12"/>
  <c r="I54" i="1" s="1"/>
  <c r="I49" i="12"/>
  <c r="K34" i="12"/>
  <c r="Q20" i="12"/>
  <c r="O34" i="12"/>
  <c r="U20" i="12"/>
  <c r="O20" i="12"/>
  <c r="U11" i="12"/>
  <c r="I34" i="12"/>
  <c r="K20" i="12"/>
  <c r="Q11" i="12"/>
  <c r="Q34" i="12"/>
  <c r="I20" i="12"/>
  <c r="O11" i="12"/>
  <c r="O49" i="12"/>
  <c r="U49" i="12"/>
  <c r="K11" i="12"/>
  <c r="U8" i="12"/>
  <c r="AD82" i="12"/>
  <c r="G39" i="1" s="1"/>
  <c r="G40" i="1" s="1"/>
  <c r="G25" i="1" s="1"/>
  <c r="G26" i="1" s="1"/>
  <c r="Q49" i="12"/>
  <c r="K49" i="12"/>
  <c r="U34" i="12"/>
  <c r="G23" i="1"/>
  <c r="M12" i="12"/>
  <c r="M11" i="12" s="1"/>
  <c r="G11" i="12"/>
  <c r="I53" i="1" s="1"/>
  <c r="M20" i="12"/>
  <c r="M35" i="12"/>
  <c r="M34" i="12" s="1"/>
  <c r="G34" i="12"/>
  <c r="I55" i="1" s="1"/>
  <c r="G49" i="12"/>
  <c r="I56" i="1" s="1"/>
  <c r="M50" i="12"/>
  <c r="M49" i="12" s="1"/>
  <c r="G8" i="12"/>
  <c r="M9" i="12"/>
  <c r="M8" i="12" s="1"/>
  <c r="H39" i="1" l="1"/>
  <c r="I17" i="1"/>
  <c r="I52" i="1"/>
  <c r="G82" i="12"/>
  <c r="G28" i="1"/>
  <c r="G24" i="1"/>
  <c r="G29" i="1" s="1"/>
  <c r="I16" i="1" l="1"/>
  <c r="I21" i="1" s="1"/>
  <c r="I57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<sst xmlns="http://schemas.openxmlformats.org/spreadsheetml/2006/main" count="419" uniqueCount="243">
  <si>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</si>
  <si>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</si>
  <si>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</si>
  <si>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</si>
  <si>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</si>
  <si>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</si>
  <si>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</si>
  <si>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</si>
  <si>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</si>
  <si>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</si>
  <si>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</si>
  <si>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</si>
  <si>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</si>
  <si>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</si>
  <si>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</si>
  <si>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</si>
  <si>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</si>
  <si>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</si>
  <si>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</si>
  <si>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</si>
  <si>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</si>
  <si>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</si>
  <si>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</si>
  <si>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</si>
  <si>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</si>
  <si>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</si>
  <si>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</si>
  <si>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</si>
  <si>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</si>
  <si>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</si>
  <si>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</si>
  <si>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</si>
  <si>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</si>
  <si>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</si>
  <si>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</si>
  <si>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</si>
  <si>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</si>
  <si>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</si>
  <si>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</si>
  <si>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</si>
  <si>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</si>
  <si>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</si>
  <si>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</si>
  <si>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Havlíčkovo náměstí 1183, Žďár nad Sázavou</t>
  </si>
  <si>
    <t>Rozpočet:</t>
  </si>
  <si>
    <t>Misto</t>
  </si>
  <si>
    <t xml:space="preserve">Knihovna KMJS, Havlíčkovo náměstí 1183, Žďár nad Sázavou, Vytápění </t>
  </si>
  <si>
    <t>Město Žďár nad Sázavou</t>
  </si>
  <si>
    <t>Žižkova 227/1</t>
  </si>
  <si>
    <t>Žďár nad Sázavou-Žďár nad Sázavou 1</t>
  </si>
  <si>
    <t>59101</t>
  </si>
  <si>
    <t>00295841</t>
  </si>
  <si>
    <t>CZ00295841</t>
  </si>
  <si>
    <t>Ing. Miloslav Budín</t>
  </si>
  <si>
    <t>Na Městečku 61</t>
  </si>
  <si>
    <t>Nové Veselí</t>
  </si>
  <si>
    <t>59214</t>
  </si>
  <si>
    <t>47859041</t>
  </si>
  <si>
    <t>Rozpočet</t>
  </si>
  <si>
    <t>Celkem za stavbu</t>
  </si>
  <si>
    <t>CZK</t>
  </si>
  <si>
    <t xml:space="preserve">Popis rozpočtu:  - </t>
  </si>
  <si>
    <t>Vytápění rekonstruovaného sociálního zařízení.</t>
  </si>
  <si>
    <t>Popis rozpočtu:</t>
  </si>
  <si>
    <t>Nedílnou součástí pro ocenění díla je technická zpráva a kompletní výkresová dokumentace včetně příloh.</t>
  </si>
  <si>
    <t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t>
  </si>
  <si>
    <t>Rekapitulace dílů</t>
  </si>
  <si>
    <t>Typ dílu</t>
  </si>
  <si>
    <t>90</t>
  </si>
  <si>
    <t>Přípočty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</si>
  <si>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</si>
  <si>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</si>
  <si>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</si>
  <si>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</si>
  <si>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</si>
  <si>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</si>
  <si>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</si>
  <si>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</si>
  <si>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</si>
  <si>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</si>
  <si>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</si>
  <si>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</si>
  <si>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</si>
  <si>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</si>
  <si>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</si>
  <si>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</si>
  <si>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</si>
  <si>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</si>
  <si>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</si>
  <si>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</si>
  <si>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</si>
  <si>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</si>
  <si>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</si>
  <si>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</si>
  <si>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</si>
  <si>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</si>
  <si>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</si>
  <si>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</si>
  <si>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</si>
  <si>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</si>
  <si>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</si>
  <si>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</si>
  <si>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</si>
  <si>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</si>
  <si>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</si>
  <si>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</si>
  <si>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</si>
  <si>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9491200..</t>
  </si>
  <si>
    <t>HZS-topná zkouška</t>
  </si>
  <si>
    <t>hod</t>
  </si>
  <si>
    <t>POL1_0</t>
  </si>
  <si>
    <t>1039290.</t>
  </si>
  <si>
    <t>Napouštění a propláchnutí systému</t>
  </si>
  <si>
    <t>Izolace-mont</t>
  </si>
  <si>
    <t>Montáž návlekové tepelné izolace, (včetně spojek a pomocného materiálu)</t>
  </si>
  <si>
    <t>m</t>
  </si>
  <si>
    <t>POL3_0</t>
  </si>
  <si>
    <t>Tepelná odolnost: -40 °C až+90 °C</t>
  </si>
  <si>
    <t>POP</t>
  </si>
  <si>
    <t>Součinitel tepelné vodivosti: 0,040-46 W/m.K, (dle ČSN EN 14313, EN12667)</t>
  </si>
  <si>
    <t>7136025..</t>
  </si>
  <si>
    <t>Návleková izolace pro 57/3, tl.25</t>
  </si>
  <si>
    <t>71315x6..</t>
  </si>
  <si>
    <t>Návleková izolace pro Cu 15x1, tl.6, 15/6(prostupy)</t>
  </si>
  <si>
    <t>71318x6..</t>
  </si>
  <si>
    <t>Návleková izolace pro Cu 18x1, tl.6(prostupy)</t>
  </si>
  <si>
    <t>713229...</t>
  </si>
  <si>
    <t>Návleková izolace pro Cu 22x1, tl.9, 22/9(prostupy)</t>
  </si>
  <si>
    <t>998713101R00</t>
  </si>
  <si>
    <t>Přesun hmot pro izolace tepelné, výšky do 6 m</t>
  </si>
  <si>
    <t>t</t>
  </si>
  <si>
    <t>733120815R00</t>
  </si>
  <si>
    <t>Demontáž potrubí z hladkých trubek D 38</t>
  </si>
  <si>
    <t>733120819R00</t>
  </si>
  <si>
    <t>Demontáž potrubí z hladkých trubek D 60,3</t>
  </si>
  <si>
    <t>733121118R00</t>
  </si>
  <si>
    <t>Potrubí hladké bezešvé nízkotlaké D 57 x 2,9 mm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</si>
  <si>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</si>
  <si>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</si>
  <si>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</si>
  <si>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</si>
  <si>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</si>
  <si>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</si>
  <si>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Dodtvar</t>
  </si>
  <si>
    <t>Dodávka měděných tvarovek lisovacích, procentem z uvedené ceny</t>
  </si>
  <si>
    <t>733190219R00</t>
  </si>
  <si>
    <t>Tlaková zkouška ocelového hladkého potrubí D 60,3</t>
  </si>
  <si>
    <t>733190306R00</t>
  </si>
  <si>
    <t>Tlaková zkouška Cu potrubí do D 35</t>
  </si>
  <si>
    <t>733191111R00</t>
  </si>
  <si>
    <t>Manžety prostupové pro trubky do DN 20,  vč. zapravení</t>
  </si>
  <si>
    <t>kus</t>
  </si>
  <si>
    <t>733191113R00</t>
  </si>
  <si>
    <t>Manžety prostupové pro trubky do DN 50,  vč. zapravení</t>
  </si>
  <si>
    <t>998733101R00</t>
  </si>
  <si>
    <t>Přesun hmot pro rozvody potrubí, výšky do 6 m</t>
  </si>
  <si>
    <t>733890801R00</t>
  </si>
  <si>
    <t>Přemístění vybouraných hmot - potrubí, H do 6 m</t>
  </si>
  <si>
    <t>734209113R00</t>
  </si>
  <si>
    <t>Montáž armatur závitových,se 2závity, G 1/2</t>
  </si>
  <si>
    <t>734PV1/2."</t>
  </si>
  <si>
    <t>Přímý termostatický ventil dvouregulační 1/2"</t>
  </si>
  <si>
    <t>ks</t>
  </si>
  <si>
    <t>734P-VEK 1/2</t>
  </si>
  <si>
    <t>Přímá připojovací armatura H-Ventil pro tělesa s, integr. ventilovou vložkou a spodním připojením</t>
  </si>
  <si>
    <t>734PPA-HM.</t>
  </si>
  <si>
    <t>Přímá připojovací armatura HM-komplet sada, , ventil s termost. hlavicí pro koupelnová tělesa-středové připojení</t>
  </si>
  <si>
    <t>734PŠ1/2"</t>
  </si>
  <si>
    <t>Přímé šroubení uzavíratelné 1/2"</t>
  </si>
  <si>
    <t xml:space="preserve">734Th odcizen </t>
  </si>
  <si>
    <t>Termostatická hlavice, pro veřejné prostory s ochranou proti zcizeni</t>
  </si>
  <si>
    <t>734235121R00</t>
  </si>
  <si>
    <t>Kohout kulový,2xvnitřní závitový DN 15</t>
  </si>
  <si>
    <t>734209114R00</t>
  </si>
  <si>
    <t>Montáž armatur závitových,se 2závity, G 3/4</t>
  </si>
  <si>
    <t>734235122R00</t>
  </si>
  <si>
    <t>Kohout kulový,2xvnitřní závitový DN 20</t>
  </si>
  <si>
    <t>734209118R00</t>
  </si>
  <si>
    <t>Montáž armatur závitových,se 2závity, G 2</t>
  </si>
  <si>
    <t>734235126R00</t>
  </si>
  <si>
    <t>Kohout kulový,2xvnitřní závitový DN 50</t>
  </si>
  <si>
    <t>734200822R00</t>
  </si>
  <si>
    <t>Demontáž armatur se 2závity do G 1</t>
  </si>
  <si>
    <t>734890801R00</t>
  </si>
  <si>
    <t>Přemístění demontovaných hmot - armatur, H do 6 m</t>
  </si>
  <si>
    <t>998734101R00</t>
  </si>
  <si>
    <t>Přesun hmot pro armatury, výšky do 6 m</t>
  </si>
  <si>
    <t>735151811R00</t>
  </si>
  <si>
    <t>Demontáž otopných těles panelových 1řadých,1500 mm</t>
  </si>
  <si>
    <t>735151821R00</t>
  </si>
  <si>
    <t>Demontáž otopných těles panelových 2řadých,1500 mm</t>
  </si>
  <si>
    <t>735121810R00</t>
  </si>
  <si>
    <t>Demontáž otopných těles ocelových článkových</t>
  </si>
  <si>
    <t>735221841R00</t>
  </si>
  <si>
    <t>Demontáž regstr. z hl.trubek DN 100 do 3 m,1pramen</t>
  </si>
  <si>
    <t>735159111R00</t>
  </si>
  <si>
    <t>Montáž panelových těles do délky 1600 mm VK</t>
  </si>
  <si>
    <t>vč.sady pro uchycení ot. tělesa</t>
  </si>
  <si>
    <t>735157262R00</t>
  </si>
  <si>
    <t>Otopné těleso ocelové deskové VK 11 - 600/ 600</t>
  </si>
  <si>
    <t>735157687R00</t>
  </si>
  <si>
    <t>Otopné těleso ocelové deskové VK 22  900/1100</t>
  </si>
  <si>
    <t>Montáž panelových těles do délky 1600 mm</t>
  </si>
  <si>
    <t>max. provozní přetlak 1,0 MPa</t>
  </si>
  <si>
    <t>735156262R00</t>
  </si>
  <si>
    <t>Otopné těleso ocelové deskové 11   600/ 600</t>
  </si>
  <si>
    <t>735156263R00</t>
  </si>
  <si>
    <t>Otopné těleso ocelové deskové 11   600/ 700</t>
  </si>
  <si>
    <t>735156264R00</t>
  </si>
  <si>
    <t>Otopné těleso ocelové deskové 11   600/ 800</t>
  </si>
  <si>
    <t>735156265R00</t>
  </si>
  <si>
    <t>Otopné těleso ocelové deskové 11   600/ 900</t>
  </si>
  <si>
    <t>735156284R00</t>
  </si>
  <si>
    <t>Otopné těleso ocelové deskové 11   900/ 800</t>
  </si>
  <si>
    <t>735156285R00</t>
  </si>
  <si>
    <t>Otopné těleso ocelové deskové 11   900/ 900</t>
  </si>
  <si>
    <t>735156664R00</t>
  </si>
  <si>
    <t>Otopné těleso ocelové deskové 22  600/ 800</t>
  </si>
  <si>
    <t>735179110R00</t>
  </si>
  <si>
    <t>Montáž otopných těles koupelnových (žebříků)</t>
  </si>
  <si>
    <t>735KL 700.45</t>
  </si>
  <si>
    <t>Těleso trubkové-M KM 700.450, se středovým spodním připojením</t>
  </si>
  <si>
    <t>735KL1220.45</t>
  </si>
  <si>
    <t>Těleso trubkové-M KM 1220.450, se středovým spodním připojením</t>
  </si>
  <si>
    <t>735156910R00</t>
  </si>
  <si>
    <t>Tlakové zkoušky otopných těles 10-11</t>
  </si>
  <si>
    <t>735156920R00</t>
  </si>
  <si>
    <t>Tlakové zkoušky otopných těles 20-22</t>
  </si>
  <si>
    <t>735tlak.zkoušk</t>
  </si>
  <si>
    <t>Tlaková zkouška otopných těles koupelnových</t>
  </si>
  <si>
    <t>998735101R00</t>
  </si>
  <si>
    <t>Přesun hmot pro otopná tělesa, výšky do 6 m</t>
  </si>
  <si>
    <t>735890801R00</t>
  </si>
  <si>
    <t>Přemístění demont. hmot - otop. těles, H do 6 m</t>
  </si>
  <si>
    <t>s vestavěnou ventilovou vložkou s přednastavením</t>
  </si>
  <si>
    <t>kv=0,05-0,75 m3/h (ventil s termostatickou hlavicí)</t>
  </si>
  <si>
    <t>se středovým spodním připojením G1/2" rozteč 50 mm.</t>
  </si>
  <si>
    <t>s bočním připojením G1/2"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</si>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</sst>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7" t="s">
        <v>38</v>
      </c>
    </row>
    <row r="2" spans="1:7" ht="57.75" customHeight="1" x14ac:dyDescent="0.25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G35" sqref="G35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9" width="12.7265625" customWidth="1"/>
    <col min="10" max="10" width="6.7265625" customWidth="1"/>
    <col min="11" max="11" width="4.26953125" customWidth="1"/>
    <col min="12" max="15" width="10.7265625" customWidth="1"/>
    <col min="52" max="52" width="93.1796875" customWidth="1"/>
  </cols>
  <sheetData>
    <row r="1" spans="1:15" ht="33.75" customHeight="1" x14ac:dyDescent="0.25">
      <c r="A1" s="62" t="s">
        <v>36</v>
      </c>
      <c r="B1" s="209" t="s">
        <v>42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5">
      <c r="A2" s="3"/>
      <c r="B2" s="70" t="s">
        <v>40</v>
      </c>
      <c r="C2" s="71"/>
      <c r="D2" s="226" t="s">
        <v>46</v>
      </c>
      <c r="E2" s="227"/>
      <c r="F2" s="227"/>
      <c r="G2" s="227"/>
      <c r="H2" s="227"/>
      <c r="I2" s="227"/>
      <c r="J2" s="228"/>
      <c r="O2" s="1"/>
    </row>
    <row r="3" spans="1:15" ht="23.25" customHeight="1" x14ac:dyDescent="0.25">
      <c r="A3" s="3"/>
      <c r="B3" s="72" t="s">
        <v>45</v>
      </c>
      <c r="C3" s="73"/>
      <c r="D3" s="193" t="s">
        <v>43</v>
      </c>
      <c r="E3" s="194"/>
      <c r="F3" s="194"/>
      <c r="G3" s="194"/>
      <c r="H3" s="194"/>
      <c r="I3" s="194"/>
      <c r="J3" s="195"/>
    </row>
    <row r="4" spans="1:15" ht="23.25" hidden="1" customHeight="1" x14ac:dyDescent="0.3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5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5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21" t="s">
        <v>53</v>
      </c>
      <c r="E11" s="221"/>
      <c r="F11" s="221"/>
      <c r="G11" s="221"/>
      <c r="H11" s="24" t="s">
        <v>33</v>
      </c>
      <c r="I11" s="81" t="s">
        <v>57</v>
      </c>
      <c r="J11" s="9"/>
    </row>
    <row r="12" spans="1:15" ht="15.75" customHeight="1" x14ac:dyDescent="0.25">
      <c r="A12" s="3"/>
      <c r="B12" s="34"/>
      <c r="C12" s="22"/>
      <c r="D12" s="206" t="s">
        <v>54</v>
      </c>
      <c r="E12" s="206"/>
      <c r="F12" s="206"/>
      <c r="G12" s="206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 t="s">
        <v>56</v>
      </c>
      <c r="D13" s="207" t="s">
        <v>55</v>
      </c>
      <c r="E13" s="207"/>
      <c r="F13" s="207"/>
      <c r="G13" s="207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29"/>
      <c r="F15" s="229"/>
      <c r="G15" s="202"/>
      <c r="H15" s="202"/>
      <c r="I15" s="202" t="s">
        <v>28</v>
      </c>
      <c r="J15" s="203"/>
    </row>
    <row r="16" spans="1:15" ht="23.25" customHeight="1" x14ac:dyDescent="0.25">
      <c r="A16" s="129" t="s">
        <v>23</v>
      </c>
      <c r="B16" s="130" t="s">
        <v>23</v>
      </c>
      <c r="C16" s="47"/>
      <c r="D16" s="48"/>
      <c r="E16" s="204"/>
      <c r="F16" s="205"/>
      <c r="G16" s="204"/>
      <c r="H16" s="205"/>
      <c r="I16" s="204">
        <f>SUMIF(F52:F56,A16,I52:I56)+SUMIF(F52:F56,"PSU",I52:I56)</f>
        <v>0</v>
      </c>
      <c r="J16" s="218"/>
    </row>
    <row r="17" spans="1:10" ht="23.25" customHeight="1" x14ac:dyDescent="0.25">
      <c r="A17" s="129" t="s">
        <v>24</v>
      </c>
      <c r="B17" s="130" t="s">
        <v>24</v>
      </c>
      <c r="C17" s="47"/>
      <c r="D17" s="48"/>
      <c r="E17" s="204"/>
      <c r="F17" s="205"/>
      <c r="G17" s="204"/>
      <c r="H17" s="205"/>
      <c r="I17" s="204">
        <f>SUMIF(F52:F56,A17,I52:I56)</f>
        <v>0</v>
      </c>
      <c r="J17" s="218"/>
    </row>
    <row r="18" spans="1:10" ht="23.25" customHeight="1" x14ac:dyDescent="0.25">
      <c r="A18" s="129" t="s">
        <v>25</v>
      </c>
      <c r="B18" s="130" t="s">
        <v>25</v>
      </c>
      <c r="C18" s="47"/>
      <c r="D18" s="48"/>
      <c r="E18" s="204"/>
      <c r="F18" s="205"/>
      <c r="G18" s="204"/>
      <c r="H18" s="205"/>
      <c r="I18" s="204">
        <f>SUMIF(F52:F56,A18,I52:I56)</f>
        <v>0</v>
      </c>
      <c r="J18" s="218"/>
    </row>
    <row r="19" spans="1:10" ht="23.25" customHeight="1" x14ac:dyDescent="0.25">
      <c r="A19" s="129" t="s">
        <v>78</v>
      </c>
      <c r="B19" s="130" t="s">
        <v>26</v>
      </c>
      <c r="C19" s="47"/>
      <c r="D19" s="48"/>
      <c r="E19" s="204"/>
      <c r="F19" s="205"/>
      <c r="G19" s="204"/>
      <c r="H19" s="205"/>
      <c r="I19" s="204">
        <f>SUMIF(F52:F56,A19,I52:I56)</f>
        <v>0</v>
      </c>
      <c r="J19" s="218"/>
    </row>
    <row r="20" spans="1:10" ht="23.25" customHeight="1" x14ac:dyDescent="0.25">
      <c r="A20" s="129" t="s">
        <v>79</v>
      </c>
      <c r="B20" s="130" t="s">
        <v>27</v>
      </c>
      <c r="C20" s="47"/>
      <c r="D20" s="48"/>
      <c r="E20" s="204"/>
      <c r="F20" s="205"/>
      <c r="G20" s="204"/>
      <c r="H20" s="205"/>
      <c r="I20" s="204">
        <f>SUMIF(F52:F56,A20,I52:I56)</f>
        <v>0</v>
      </c>
      <c r="J20" s="218"/>
    </row>
    <row r="21" spans="1:10" ht="23.25" customHeight="1" x14ac:dyDescent="0.3">
      <c r="A21" s="3"/>
      <c r="B21" s="63" t="s">
        <v>28</v>
      </c>
      <c r="C21" s="64"/>
      <c r="D21" s="65"/>
      <c r="E21" s="219"/>
      <c r="F21" s="220"/>
      <c r="G21" s="219"/>
      <c r="H21" s="220"/>
      <c r="I21" s="219">
        <f>SUM(I16:J20)</f>
        <v>0</v>
      </c>
      <c r="J21" s="225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15</v>
      </c>
      <c r="F23" s="50" t="s">
        <v>0</v>
      </c>
      <c r="G23" s="216">
        <f>ZakladDPHSniVypocet</f>
        <v>0</v>
      </c>
      <c r="H23" s="217"/>
      <c r="I23" s="217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3">
        <f>ZakladDPHSni*SazbaDPH1/100</f>
        <v>0</v>
      </c>
      <c r="H24" s="224"/>
      <c r="I24" s="224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16">
        <f>ZakladDPHZaklVypocet</f>
        <v>0</v>
      </c>
      <c r="H25" s="217"/>
      <c r="I25" s="217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2">
        <f>ZakladDPHZakl*SazbaDPH2/100</f>
        <v>0</v>
      </c>
      <c r="H26" s="213"/>
      <c r="I26" s="213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14">
        <f>0</f>
        <v>0</v>
      </c>
      <c r="H27" s="214"/>
      <c r="I27" s="214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201">
        <f>ZakladDPHSniVypocet+ZakladDPHZaklVypocet</f>
        <v>0</v>
      </c>
      <c r="H28" s="201"/>
      <c r="I28" s="201"/>
      <c r="J28" s="105" t="str">
        <f t="shared" si="0"/>
        <v>CZK</v>
      </c>
    </row>
    <row r="29" spans="1:10" ht="27.75" customHeight="1" thickBot="1" x14ac:dyDescent="0.3">
      <c r="A29" s="3"/>
      <c r="B29" s="101" t="s">
        <v>35</v>
      </c>
      <c r="C29" s="106"/>
      <c r="D29" s="106"/>
      <c r="E29" s="106"/>
      <c r="F29" s="106"/>
      <c r="G29" s="215">
        <f>ZakladDPHSni+DPHSni+ZakladDPHZakl+DPHZakl+Zaokrouhleni</f>
        <v>0</v>
      </c>
      <c r="H29" s="215"/>
      <c r="I29" s="215"/>
      <c r="J29" s="107" t="s">
        <v>60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45188</v>
      </c>
      <c r="I32" s="32"/>
      <c r="J32" s="10"/>
    </row>
    <row r="33" spans="1:52" ht="47.25" customHeight="1" x14ac:dyDescent="0.25">
      <c r="A33" s="3"/>
      <c r="B33" s="3"/>
      <c r="J33" s="10"/>
    </row>
    <row r="34" spans="1:52" s="27" customFormat="1" ht="18.75" customHeight="1" x14ac:dyDescent="0.3">
      <c r="A34" s="26"/>
      <c r="B34" s="26"/>
      <c r="D34" s="208"/>
      <c r="E34" s="208"/>
      <c r="G34" s="208"/>
      <c r="H34" s="208"/>
      <c r="I34" s="208"/>
      <c r="J34" s="31"/>
    </row>
    <row r="35" spans="1:52" ht="12.75" customHeight="1" x14ac:dyDescent="0.25">
      <c r="A35" s="3"/>
      <c r="B35" s="3"/>
      <c r="D35" s="222" t="s">
        <v>2</v>
      </c>
      <c r="E35" s="222"/>
      <c r="H35" s="11" t="s">
        <v>3</v>
      </c>
      <c r="J35" s="10"/>
    </row>
    <row r="36" spans="1:52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4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5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5">
      <c r="A39" s="85">
        <v>1</v>
      </c>
      <c r="B39" s="91" t="s">
        <v>58</v>
      </c>
      <c r="C39" s="196" t="s">
        <v>46</v>
      </c>
      <c r="D39" s="197"/>
      <c r="E39" s="197"/>
      <c r="F39" s="96">
        <f>'Rozpočet Pol'!AC82</f>
        <v>0</v>
      </c>
      <c r="G39" s="97">
        <f>'Rozpočet Pol'!AD82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5">
      <c r="A40" s="85"/>
      <c r="B40" s="198" t="s">
        <v>59</v>
      </c>
      <c r="C40" s="199"/>
      <c r="D40" s="199"/>
      <c r="E40" s="200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5">
      <c r="B42" t="s">
        <v>61</v>
      </c>
    </row>
    <row r="43" spans="1:52" x14ac:dyDescent="0.25">
      <c r="B43" s="188" t="s">
        <v>62</v>
      </c>
      <c r="C43" s="188"/>
      <c r="D43" s="188"/>
      <c r="E43" s="188"/>
      <c r="F43" s="188"/>
      <c r="G43" s="188"/>
      <c r="H43" s="188"/>
      <c r="I43" s="188"/>
      <c r="J43" s="188"/>
      <c r="AZ43" s="108" t="str">
        <f>B43</f>
        <v>Vytápění rekonstruovaného sociálního zařízení.</v>
      </c>
    </row>
    <row r="44" spans="1:52" x14ac:dyDescent="0.25">
      <c r="B44" s="188" t="s">
        <v>63</v>
      </c>
      <c r="C44" s="188"/>
      <c r="D44" s="188"/>
      <c r="E44" s="188"/>
      <c r="F44" s="188"/>
      <c r="G44" s="188"/>
      <c r="H44" s="188"/>
      <c r="I44" s="188"/>
      <c r="J44" s="188"/>
      <c r="AZ44" s="108" t="str">
        <f>B44</f>
        <v>Popis rozpočtu:</v>
      </c>
    </row>
    <row r="45" spans="1:52" x14ac:dyDescent="0.25">
      <c r="B45" s="188" t="s">
        <v>64</v>
      </c>
      <c r="C45" s="188"/>
      <c r="D45" s="188"/>
      <c r="E45" s="188"/>
      <c r="F45" s="188"/>
      <c r="G45" s="188"/>
      <c r="H45" s="188"/>
      <c r="I45" s="188"/>
      <c r="J45" s="188"/>
      <c r="AZ45" s="108" t="str">
        <f>B45</f>
        <v>Nedílnou součástí pro ocenění díla je technická zpráva a kompletní výkresová dokumentace včetně příloh.</v>
      </c>
    </row>
    <row r="46" spans="1:52" ht="62.5" x14ac:dyDescent="0.25">
      <c r="B46" s="188" t="s">
        <v>65</v>
      </c>
      <c r="C46" s="188"/>
      <c r="D46" s="188"/>
      <c r="E46" s="188"/>
      <c r="F46" s="188"/>
      <c r="G46" s="188"/>
      <c r="H46" s="188"/>
      <c r="I46" s="188"/>
      <c r="J46" s="188"/>
      <c r="AZ46" s="108" t="str">
        <f>B46</f>
        <v>.Projektová dokumentace je zpracována na základě cenové soustavy RTS STAVITEL, zpracovatel vycházel z dostupných katalogů popisů a cen. Položka soupisu prací obsahuje popis položky jednoznačně vymezující druh a kvalitu prací, dodávky nebo služby, s případným odkazem na jiné dokumenty, jimiž jsou technické zprávy, výkresové části projektové dokumentace, technické podmínky a ostatní dokumenty dle vyhl. 499/2006 Sb. o dokumentaci staveb.</v>
      </c>
    </row>
    <row r="49" spans="1:10" ht="15.5" x14ac:dyDescent="0.35">
      <c r="B49" s="109" t="s">
        <v>66</v>
      </c>
    </row>
    <row r="51" spans="1:10" ht="25.5" customHeight="1" x14ac:dyDescent="0.25">
      <c r="A51" s="110"/>
      <c r="B51" s="114" t="s">
        <v>16</v>
      </c>
      <c r="C51" s="114" t="s">
        <v>5</v>
      </c>
      <c r="D51" s="115"/>
      <c r="E51" s="115"/>
      <c r="F51" s="118" t="s">
        <v>67</v>
      </c>
      <c r="G51" s="118"/>
      <c r="H51" s="118"/>
      <c r="I51" s="189" t="s">
        <v>28</v>
      </c>
      <c r="J51" s="189"/>
    </row>
    <row r="52" spans="1:10" ht="25.5" customHeight="1" x14ac:dyDescent="0.25">
      <c r="A52" s="111"/>
      <c r="B52" s="119" t="s">
        <v>68</v>
      </c>
      <c r="C52" s="191" t="s">
        <v>69</v>
      </c>
      <c r="D52" s="192"/>
      <c r="E52" s="192"/>
      <c r="F52" s="121" t="s">
        <v>23</v>
      </c>
      <c r="G52" s="122"/>
      <c r="H52" s="122"/>
      <c r="I52" s="190">
        <f>'Rozpočet Pol'!G8</f>
        <v>0</v>
      </c>
      <c r="J52" s="190"/>
    </row>
    <row r="53" spans="1:10" ht="25.5" customHeight="1" x14ac:dyDescent="0.25">
      <c r="A53" s="111"/>
      <c r="B53" s="113" t="s">
        <v>70</v>
      </c>
      <c r="C53" s="183" t="s">
        <v>71</v>
      </c>
      <c r="D53" s="184"/>
      <c r="E53" s="184"/>
      <c r="F53" s="123" t="s">
        <v>24</v>
      </c>
      <c r="G53" s="124"/>
      <c r="H53" s="124"/>
      <c r="I53" s="182">
        <f>'Rozpočet Pol'!G11</f>
        <v>0</v>
      </c>
      <c r="J53" s="182"/>
    </row>
    <row r="54" spans="1:10" ht="25.5" customHeight="1" x14ac:dyDescent="0.25">
      <c r="A54" s="111"/>
      <c r="B54" s="113" t="s">
        <v>72</v>
      </c>
      <c r="C54" s="183" t="s">
        <v>73</v>
      </c>
      <c r="D54" s="184"/>
      <c r="E54" s="184"/>
      <c r="F54" s="123" t="s">
        <v>24</v>
      </c>
      <c r="G54" s="124"/>
      <c r="H54" s="124"/>
      <c r="I54" s="182">
        <f>'Rozpočet Pol'!G20</f>
        <v>0</v>
      </c>
      <c r="J54" s="182"/>
    </row>
    <row r="55" spans="1:10" ht="25.5" customHeight="1" x14ac:dyDescent="0.25">
      <c r="A55" s="111"/>
      <c r="B55" s="113" t="s">
        <v>74</v>
      </c>
      <c r="C55" s="183" t="s">
        <v>75</v>
      </c>
      <c r="D55" s="184"/>
      <c r="E55" s="184"/>
      <c r="F55" s="123" t="s">
        <v>24</v>
      </c>
      <c r="G55" s="124"/>
      <c r="H55" s="124"/>
      <c r="I55" s="182">
        <f>'Rozpočet Pol'!G34</f>
        <v>0</v>
      </c>
      <c r="J55" s="182"/>
    </row>
    <row r="56" spans="1:10" ht="25.5" customHeight="1" x14ac:dyDescent="0.25">
      <c r="A56" s="111"/>
      <c r="B56" s="120" t="s">
        <v>76</v>
      </c>
      <c r="C56" s="186" t="s">
        <v>77</v>
      </c>
      <c r="D56" s="187"/>
      <c r="E56" s="187"/>
      <c r="F56" s="125" t="s">
        <v>24</v>
      </c>
      <c r="G56" s="126"/>
      <c r="H56" s="126"/>
      <c r="I56" s="185">
        <f>'Rozpočet Pol'!G49</f>
        <v>0</v>
      </c>
      <c r="J56" s="185"/>
    </row>
    <row r="57" spans="1:10" ht="25.5" customHeight="1" x14ac:dyDescent="0.25">
      <c r="A57" s="112"/>
      <c r="B57" s="116" t="s">
        <v>1</v>
      </c>
      <c r="C57" s="116"/>
      <c r="D57" s="117"/>
      <c r="E57" s="117"/>
      <c r="F57" s="127"/>
      <c r="G57" s="128"/>
      <c r="H57" s="128"/>
      <c r="I57" s="181">
        <f>SUM(I52:I56)</f>
        <v>0</v>
      </c>
      <c r="J57" s="181"/>
    </row>
    <row r="58" spans="1:10" x14ac:dyDescent="0.25">
      <c r="F58" s="84"/>
      <c r="G58" s="84"/>
      <c r="H58" s="84"/>
      <c r="I58" s="84"/>
      <c r="J58" s="84"/>
    </row>
    <row r="59" spans="1:10" x14ac:dyDescent="0.25">
      <c r="F59" s="84"/>
      <c r="G59" s="84"/>
      <c r="H59" s="84"/>
      <c r="I59" s="84"/>
      <c r="J59" s="84"/>
    </row>
    <row r="60" spans="1:10" x14ac:dyDescent="0.25">
      <c r="F60" s="84"/>
      <c r="G60" s="84"/>
      <c r="H60" s="84"/>
      <c r="I60" s="84"/>
      <c r="J60" s="84"/>
    </row>
  </sheetData>
  <sheetProtection algorithmName="SHA-512" hashValue="eS7DMeBtsU95ngChgjM8EknF5Sn00bVZp4xPaLkDkmSUX2H6Yw+bD1DinERTjScRkwMiNNjm4FBnXiYVx1TjAg==" saltValue="+kMFAIYe4UpquE6dw16hkw==" spinCount="100000" sheet="1" objects="1" scenarios="1"/>
  <protectedRanges>
    <protectedRange sqref="B5:J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B45:J45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B44:J44"/>
    <mergeCell ref="D12:G12"/>
    <mergeCell ref="D13:G13"/>
    <mergeCell ref="B46:J46"/>
    <mergeCell ref="I51:J51"/>
    <mergeCell ref="I52:J52"/>
    <mergeCell ref="C52:E52"/>
    <mergeCell ref="I53:J53"/>
    <mergeCell ref="C53:E53"/>
    <mergeCell ref="I57:J57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4" customWidth="1"/>
    <col min="2" max="2" width="14.453125" style="4" customWidth="1"/>
    <col min="3" max="3" width="38.26953125" style="8" customWidth="1"/>
    <col min="4" max="4" width="4.54296875" style="4" customWidth="1"/>
    <col min="5" max="5" width="10.54296875" style="4" customWidth="1"/>
    <col min="6" max="6" width="9.81640625" style="4" customWidth="1"/>
    <col min="7" max="7" width="12.7265625" style="4" customWidth="1"/>
    <col min="8" max="16384" width="9.1796875" style="4"/>
  </cols>
  <sheetData>
    <row r="1" spans="1:7" ht="15.5" x14ac:dyDescent="0.25">
      <c r="A1" s="230" t="s">
        <v>6</v>
      </c>
      <c r="B1" s="230"/>
      <c r="C1" s="231"/>
      <c r="D1" s="230"/>
      <c r="E1" s="230"/>
      <c r="F1" s="230"/>
      <c r="G1" s="230"/>
    </row>
    <row r="2" spans="1:7" ht="25" customHeight="1" x14ac:dyDescent="0.25">
      <c r="A2" s="68" t="s">
        <v>41</v>
      </c>
      <c r="B2" s="67"/>
      <c r="C2" s="232"/>
      <c r="D2" s="232"/>
      <c r="E2" s="232"/>
      <c r="F2" s="232"/>
      <c r="G2" s="233"/>
    </row>
    <row r="3" spans="1:7" ht="25" hidden="1" customHeight="1" x14ac:dyDescent="0.25">
      <c r="A3" s="68" t="s">
        <v>7</v>
      </c>
      <c r="B3" s="67"/>
      <c r="C3" s="232"/>
      <c r="D3" s="232"/>
      <c r="E3" s="232"/>
      <c r="F3" s="232"/>
      <c r="G3" s="233"/>
    </row>
    <row r="4" spans="1:7" ht="25" hidden="1" customHeight="1" x14ac:dyDescent="0.25">
      <c r="A4" s="68" t="s">
        <v>8</v>
      </c>
      <c r="B4" s="67"/>
      <c r="C4" s="232"/>
      <c r="D4" s="232"/>
      <c r="E4" s="232"/>
      <c r="F4" s="232"/>
      <c r="G4" s="233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2"/>
  <sheetViews>
    <sheetView tabSelected="1" topLeftCell="A66" workbookViewId="0">
      <selection activeCell="F76" sqref="F76"/>
    </sheetView>
  </sheetViews>
  <sheetFormatPr defaultRowHeight="12.5" outlineLevelRow="1" x14ac:dyDescent="0.25"/>
  <cols>
    <col min="1" max="1" width="4.26953125" customWidth="1"/>
    <col min="2" max="2" width="14.453125" style="83" customWidth="1"/>
    <col min="3" max="3" width="38.26953125" style="83" customWidth="1"/>
    <col min="4" max="4" width="4.54296875" customWidth="1"/>
    <col min="5" max="5" width="10.54296875" customWidth="1"/>
    <col min="6" max="6" width="9.81640625" customWidth="1"/>
    <col min="7" max="7" width="12.7265625" customWidth="1"/>
    <col min="8" max="21" width="0" hidden="1" customWidth="1"/>
    <col min="29" max="39" width="0" hidden="1" customWidth="1"/>
    <col min="53" max="53" width="73.453125" customWidth="1"/>
  </cols>
  <sheetData>
    <row r="1" spans="1:60" ht="15.75" customHeight="1" x14ac:dyDescent="0.35">
      <c r="A1" s="253" t="s">
        <v>6</v>
      </c>
      <c r="B1" s="253"/>
      <c r="C1" s="253"/>
      <c r="D1" s="253"/>
      <c r="E1" s="253"/>
      <c r="F1" s="253"/>
      <c r="G1" s="253"/>
      <c r="AE1" t="s">
        <v>81</v>
      </c>
    </row>
    <row r="2" spans="1:60" ht="25" customHeight="1" x14ac:dyDescent="0.25">
      <c r="A2" s="133" t="s">
        <v>80</v>
      </c>
      <c r="B2" s="131"/>
      <c r="C2" s="254" t="s">
        <v>46</v>
      </c>
      <c r="D2" s="255"/>
      <c r="E2" s="255"/>
      <c r="F2" s="255"/>
      <c r="G2" s="256"/>
      <c r="AE2" t="s">
        <v>82</v>
      </c>
    </row>
    <row r="3" spans="1:60" ht="25" customHeight="1" x14ac:dyDescent="0.25">
      <c r="A3" s="134" t="s">
        <v>7</v>
      </c>
      <c r="B3" s="132"/>
      <c r="C3" s="257" t="s">
        <v>43</v>
      </c>
      <c r="D3" s="258"/>
      <c r="E3" s="258"/>
      <c r="F3" s="258"/>
      <c r="G3" s="259"/>
      <c r="AE3" t="s">
        <v>83</v>
      </c>
    </row>
    <row r="4" spans="1:60" ht="25" hidden="1" customHeight="1" x14ac:dyDescent="0.25">
      <c r="A4" s="134" t="s">
        <v>8</v>
      </c>
      <c r="B4" s="132"/>
      <c r="C4" s="257"/>
      <c r="D4" s="258"/>
      <c r="E4" s="258"/>
      <c r="F4" s="258"/>
      <c r="G4" s="259"/>
      <c r="AE4" t="s">
        <v>84</v>
      </c>
    </row>
    <row r="5" spans="1:60" hidden="1" x14ac:dyDescent="0.25">
      <c r="A5" s="135" t="s">
        <v>85</v>
      </c>
      <c r="B5" s="136"/>
      <c r="C5" s="136"/>
      <c r="D5" s="137"/>
      <c r="E5" s="137"/>
      <c r="F5" s="137"/>
      <c r="G5" s="138"/>
      <c r="AE5" t="s">
        <v>86</v>
      </c>
    </row>
    <row r="7" spans="1:60" ht="37.5" x14ac:dyDescent="0.25">
      <c r="A7" s="144" t="s">
        <v>87</v>
      </c>
      <c r="B7" s="145" t="s">
        <v>88</v>
      </c>
      <c r="C7" s="145" t="s">
        <v>89</v>
      </c>
      <c r="D7" s="144" t="s">
        <v>90</v>
      </c>
      <c r="E7" s="144" t="s">
        <v>91</v>
      </c>
      <c r="F7" s="139" t="s">
        <v>92</v>
      </c>
      <c r="G7" s="157" t="s">
        <v>28</v>
      </c>
      <c r="H7" s="158" t="s">
        <v>29</v>
      </c>
      <c r="I7" s="158" t="s">
        <v>93</v>
      </c>
      <c r="J7" s="158" t="s">
        <v>30</v>
      </c>
      <c r="K7" s="158" t="s">
        <v>94</v>
      </c>
      <c r="L7" s="158" t="s">
        <v>95</v>
      </c>
      <c r="M7" s="158" t="s">
        <v>96</v>
      </c>
      <c r="N7" s="158" t="s">
        <v>97</v>
      </c>
      <c r="O7" s="158" t="s">
        <v>98</v>
      </c>
      <c r="P7" s="158" t="s">
        <v>99</v>
      </c>
      <c r="Q7" s="158" t="s">
        <v>100</v>
      </c>
      <c r="R7" s="158" t="s">
        <v>101</v>
      </c>
      <c r="S7" s="158" t="s">
        <v>102</v>
      </c>
      <c r="T7" s="158" t="s">
        <v>103</v>
      </c>
      <c r="U7" s="147" t="s">
        <v>104</v>
      </c>
    </row>
    <row r="8" spans="1:60" x14ac:dyDescent="0.25">
      <c r="A8" s="159" t="s">
        <v>105</v>
      </c>
      <c r="B8" s="160" t="s">
        <v>68</v>
      </c>
      <c r="C8" s="161" t="s">
        <v>69</v>
      </c>
      <c r="D8" s="146"/>
      <c r="E8" s="162"/>
      <c r="F8" s="163"/>
      <c r="G8" s="163">
        <f>SUMIF(AE9:AE10,"&lt;&gt;NOR",G9:G10)</f>
        <v>0</v>
      </c>
      <c r="H8" s="163"/>
      <c r="I8" s="163">
        <f>SUM(I9:I10)</f>
        <v>0</v>
      </c>
      <c r="J8" s="163"/>
      <c r="K8" s="163">
        <f>SUM(K9:K10)</f>
        <v>0</v>
      </c>
      <c r="L8" s="163"/>
      <c r="M8" s="163">
        <f>SUM(M9:M10)</f>
        <v>0</v>
      </c>
      <c r="N8" s="146"/>
      <c r="O8" s="146">
        <f>SUM(O9:O10)</f>
        <v>0</v>
      </c>
      <c r="P8" s="146"/>
      <c r="Q8" s="146">
        <f>SUM(Q9:Q10)</f>
        <v>0</v>
      </c>
      <c r="R8" s="146"/>
      <c r="S8" s="146"/>
      <c r="T8" s="159"/>
      <c r="U8" s="146">
        <f>SUM(U9:U10)</f>
        <v>0</v>
      </c>
      <c r="AE8" t="s">
        <v>106</v>
      </c>
    </row>
    <row r="9" spans="1:60" outlineLevel="1" x14ac:dyDescent="0.25">
      <c r="A9" s="141">
        <v>1</v>
      </c>
      <c r="B9" s="141" t="s">
        <v>107</v>
      </c>
      <c r="C9" s="174" t="s">
        <v>108</v>
      </c>
      <c r="D9" s="148" t="s">
        <v>109</v>
      </c>
      <c r="E9" s="152">
        <v>8</v>
      </c>
      <c r="F9" s="154">
        <f>H9+J9</f>
        <v>0</v>
      </c>
      <c r="G9" s="155">
        <f>ROUND(E9*F9,2)</f>
        <v>0</v>
      </c>
      <c r="H9" s="155"/>
      <c r="I9" s="155">
        <f>ROUND(E9*H9,2)</f>
        <v>0</v>
      </c>
      <c r="J9" s="155"/>
      <c r="K9" s="155">
        <f>ROUND(E9*J9,2)</f>
        <v>0</v>
      </c>
      <c r="L9" s="155">
        <v>21</v>
      </c>
      <c r="M9" s="155">
        <f>G9*(1+L9/100)</f>
        <v>0</v>
      </c>
      <c r="N9" s="148">
        <v>0</v>
      </c>
      <c r="O9" s="148">
        <f>ROUND(E9*N9,5)</f>
        <v>0</v>
      </c>
      <c r="P9" s="148">
        <v>0</v>
      </c>
      <c r="Q9" s="148">
        <f>ROUND(E9*P9,5)</f>
        <v>0</v>
      </c>
      <c r="R9" s="148"/>
      <c r="S9" s="148"/>
      <c r="T9" s="149">
        <v>0</v>
      </c>
      <c r="U9" s="148">
        <f>ROUND(E9*T9,2)</f>
        <v>0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110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5">
      <c r="A10" s="141">
        <v>2</v>
      </c>
      <c r="B10" s="141" t="s">
        <v>111</v>
      </c>
      <c r="C10" s="174" t="s">
        <v>112</v>
      </c>
      <c r="D10" s="148" t="s">
        <v>109</v>
      </c>
      <c r="E10" s="152">
        <v>4</v>
      </c>
      <c r="F10" s="154">
        <f>H10+J10</f>
        <v>0</v>
      </c>
      <c r="G10" s="155">
        <f>ROUND(E10*F10,2)</f>
        <v>0</v>
      </c>
      <c r="H10" s="155"/>
      <c r="I10" s="155">
        <f>ROUND(E10*H10,2)</f>
        <v>0</v>
      </c>
      <c r="J10" s="155"/>
      <c r="K10" s="155">
        <f>ROUND(E10*J10,2)</f>
        <v>0</v>
      </c>
      <c r="L10" s="155">
        <v>21</v>
      </c>
      <c r="M10" s="155">
        <f>G10*(1+L10/100)</f>
        <v>0</v>
      </c>
      <c r="N10" s="148">
        <v>0</v>
      </c>
      <c r="O10" s="148">
        <f>ROUND(E10*N10,5)</f>
        <v>0</v>
      </c>
      <c r="P10" s="148">
        <v>0</v>
      </c>
      <c r="Q10" s="148">
        <f>ROUND(E10*P10,5)</f>
        <v>0</v>
      </c>
      <c r="R10" s="148"/>
      <c r="S10" s="148"/>
      <c r="T10" s="149">
        <v>0</v>
      </c>
      <c r="U10" s="148">
        <f>ROUND(E10*T10,2)</f>
        <v>0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110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x14ac:dyDescent="0.25">
      <c r="A11" s="142" t="s">
        <v>105</v>
      </c>
      <c r="B11" s="142" t="s">
        <v>70</v>
      </c>
      <c r="C11" s="175" t="s">
        <v>71</v>
      </c>
      <c r="D11" s="150"/>
      <c r="E11" s="153"/>
      <c r="F11" s="156"/>
      <c r="G11" s="156">
        <f>SUMIF(AE12:AE19,"&lt;&gt;NOR",G12:G19)</f>
        <v>0</v>
      </c>
      <c r="H11" s="156"/>
      <c r="I11" s="156">
        <f>SUM(I12:I19)</f>
        <v>0</v>
      </c>
      <c r="J11" s="156"/>
      <c r="K11" s="156">
        <f>SUM(K12:K19)</f>
        <v>0</v>
      </c>
      <c r="L11" s="156"/>
      <c r="M11" s="156">
        <f>SUM(M12:M19)</f>
        <v>0</v>
      </c>
      <c r="N11" s="150"/>
      <c r="O11" s="150">
        <f>SUM(O12:O19)</f>
        <v>9.240000000000001E-2</v>
      </c>
      <c r="P11" s="150"/>
      <c r="Q11" s="150">
        <f>SUM(Q12:Q19)</f>
        <v>0</v>
      </c>
      <c r="R11" s="150"/>
      <c r="S11" s="150"/>
      <c r="T11" s="151"/>
      <c r="U11" s="150">
        <f>SUM(U12:U19)</f>
        <v>0.02</v>
      </c>
      <c r="AE11" t="s">
        <v>106</v>
      </c>
    </row>
    <row r="12" spans="1:60" ht="20" outlineLevel="1" x14ac:dyDescent="0.25">
      <c r="A12" s="141">
        <v>3</v>
      </c>
      <c r="B12" s="141" t="s">
        <v>113</v>
      </c>
      <c r="C12" s="174" t="s">
        <v>114</v>
      </c>
      <c r="D12" s="148" t="s">
        <v>115</v>
      </c>
      <c r="E12" s="152">
        <v>24</v>
      </c>
      <c r="F12" s="154">
        <f>H12+J12</f>
        <v>0</v>
      </c>
      <c r="G12" s="155">
        <f>ROUND(E12*F12,2)</f>
        <v>0</v>
      </c>
      <c r="H12" s="155"/>
      <c r="I12" s="155">
        <f>ROUND(E12*H12,2)</f>
        <v>0</v>
      </c>
      <c r="J12" s="155"/>
      <c r="K12" s="155">
        <f>ROUND(E12*J12,2)</f>
        <v>0</v>
      </c>
      <c r="L12" s="155">
        <v>21</v>
      </c>
      <c r="M12" s="155">
        <f>G12*(1+L12/100)</f>
        <v>0</v>
      </c>
      <c r="N12" s="148">
        <v>0</v>
      </c>
      <c r="O12" s="148">
        <f>ROUND(E12*N12,5)</f>
        <v>0</v>
      </c>
      <c r="P12" s="148">
        <v>0</v>
      </c>
      <c r="Q12" s="148">
        <f>ROUND(E12*P12,5)</f>
        <v>0</v>
      </c>
      <c r="R12" s="148"/>
      <c r="S12" s="148"/>
      <c r="T12" s="149">
        <v>0</v>
      </c>
      <c r="U12" s="148">
        <f>ROUND(E12*T12,2)</f>
        <v>0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116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5">
      <c r="A13" s="141"/>
      <c r="B13" s="141"/>
      <c r="C13" s="234" t="s">
        <v>117</v>
      </c>
      <c r="D13" s="235"/>
      <c r="E13" s="236"/>
      <c r="F13" s="237"/>
      <c r="G13" s="238"/>
      <c r="H13" s="155"/>
      <c r="I13" s="155"/>
      <c r="J13" s="155"/>
      <c r="K13" s="155"/>
      <c r="L13" s="155"/>
      <c r="M13" s="155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118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3" t="str">
        <f>C13</f>
        <v>Tepelná odolnost: -40 °C až+90 °C</v>
      </c>
      <c r="BB13" s="140"/>
      <c r="BC13" s="140"/>
      <c r="BD13" s="140"/>
      <c r="BE13" s="140"/>
      <c r="BF13" s="140"/>
      <c r="BG13" s="140"/>
      <c r="BH13" s="140"/>
    </row>
    <row r="14" spans="1:60" outlineLevel="1" x14ac:dyDescent="0.25">
      <c r="A14" s="141"/>
      <c r="B14" s="141"/>
      <c r="C14" s="234" t="s">
        <v>119</v>
      </c>
      <c r="D14" s="235"/>
      <c r="E14" s="236"/>
      <c r="F14" s="237"/>
      <c r="G14" s="238"/>
      <c r="H14" s="155"/>
      <c r="I14" s="155"/>
      <c r="J14" s="155"/>
      <c r="K14" s="155"/>
      <c r="L14" s="155"/>
      <c r="M14" s="155"/>
      <c r="N14" s="148"/>
      <c r="O14" s="148"/>
      <c r="P14" s="148"/>
      <c r="Q14" s="148"/>
      <c r="R14" s="148"/>
      <c r="S14" s="148"/>
      <c r="T14" s="149"/>
      <c r="U14" s="148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118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3" t="str">
        <f>C14</f>
        <v>Součinitel tepelné vodivosti: 0,040-46 W/m.K, (dle ČSN EN 14313, EN12667)</v>
      </c>
      <c r="BB14" s="140"/>
      <c r="BC14" s="140"/>
      <c r="BD14" s="140"/>
      <c r="BE14" s="140"/>
      <c r="BF14" s="140"/>
      <c r="BG14" s="140"/>
      <c r="BH14" s="140"/>
    </row>
    <row r="15" spans="1:60" outlineLevel="1" x14ac:dyDescent="0.25">
      <c r="A15" s="141">
        <v>4</v>
      </c>
      <c r="B15" s="141" t="s">
        <v>120</v>
      </c>
      <c r="C15" s="174" t="s">
        <v>121</v>
      </c>
      <c r="D15" s="148" t="s">
        <v>115</v>
      </c>
      <c r="E15" s="152">
        <v>18</v>
      </c>
      <c r="F15" s="154">
        <f>H15+J15</f>
        <v>0</v>
      </c>
      <c r="G15" s="155">
        <f>ROUND(E15*F15,2)</f>
        <v>0</v>
      </c>
      <c r="H15" s="155"/>
      <c r="I15" s="155">
        <f>ROUND(E15*H15,2)</f>
        <v>0</v>
      </c>
      <c r="J15" s="155"/>
      <c r="K15" s="155">
        <f>ROUND(E15*J15,2)</f>
        <v>0</v>
      </c>
      <c r="L15" s="155">
        <v>21</v>
      </c>
      <c r="M15" s="155">
        <f>G15*(1+L15/100)</f>
        <v>0</v>
      </c>
      <c r="N15" s="148">
        <v>5.0000000000000001E-3</v>
      </c>
      <c r="O15" s="148">
        <f>ROUND(E15*N15,5)</f>
        <v>0.09</v>
      </c>
      <c r="P15" s="148">
        <v>0</v>
      </c>
      <c r="Q15" s="148">
        <f>ROUND(E15*P15,5)</f>
        <v>0</v>
      </c>
      <c r="R15" s="148"/>
      <c r="S15" s="148"/>
      <c r="T15" s="149">
        <v>0</v>
      </c>
      <c r="U15" s="148">
        <f>ROUND(E15*T15,2)</f>
        <v>0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110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5">
      <c r="A16" s="141">
        <v>5</v>
      </c>
      <c r="B16" s="141" t="s">
        <v>122</v>
      </c>
      <c r="C16" s="174" t="s">
        <v>123</v>
      </c>
      <c r="D16" s="148" t="s">
        <v>115</v>
      </c>
      <c r="E16" s="152">
        <v>2</v>
      </c>
      <c r="F16" s="154">
        <f>H16+J16</f>
        <v>0</v>
      </c>
      <c r="G16" s="155">
        <f>ROUND(E16*F16,2)</f>
        <v>0</v>
      </c>
      <c r="H16" s="155"/>
      <c r="I16" s="155">
        <f>ROUND(E16*H16,2)</f>
        <v>0</v>
      </c>
      <c r="J16" s="155"/>
      <c r="K16" s="155">
        <f>ROUND(E16*J16,2)</f>
        <v>0</v>
      </c>
      <c r="L16" s="155">
        <v>21</v>
      </c>
      <c r="M16" s="155">
        <f>G16*(1+L16/100)</f>
        <v>0</v>
      </c>
      <c r="N16" s="148">
        <v>1E-4</v>
      </c>
      <c r="O16" s="148">
        <f>ROUND(E16*N16,5)</f>
        <v>2.0000000000000001E-4</v>
      </c>
      <c r="P16" s="148">
        <v>0</v>
      </c>
      <c r="Q16" s="148">
        <f>ROUND(E16*P16,5)</f>
        <v>0</v>
      </c>
      <c r="R16" s="148"/>
      <c r="S16" s="148"/>
      <c r="T16" s="149">
        <v>0</v>
      </c>
      <c r="U16" s="148">
        <f>ROUND(E16*T16,2)</f>
        <v>0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110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5">
      <c r="A17" s="141">
        <v>6</v>
      </c>
      <c r="B17" s="141" t="s">
        <v>124</v>
      </c>
      <c r="C17" s="174" t="s">
        <v>125</v>
      </c>
      <c r="D17" s="148" t="s">
        <v>115</v>
      </c>
      <c r="E17" s="152">
        <v>2</v>
      </c>
      <c r="F17" s="154">
        <f>H17+J17</f>
        <v>0</v>
      </c>
      <c r="G17" s="155">
        <f>ROUND(E17*F17,2)</f>
        <v>0</v>
      </c>
      <c r="H17" s="155"/>
      <c r="I17" s="155">
        <f>ROUND(E17*H17,2)</f>
        <v>0</v>
      </c>
      <c r="J17" s="155"/>
      <c r="K17" s="155">
        <f>ROUND(E17*J17,2)</f>
        <v>0</v>
      </c>
      <c r="L17" s="155">
        <v>21</v>
      </c>
      <c r="M17" s="155">
        <f>G17*(1+L17/100)</f>
        <v>0</v>
      </c>
      <c r="N17" s="148">
        <v>1E-4</v>
      </c>
      <c r="O17" s="148">
        <f>ROUND(E17*N17,5)</f>
        <v>2.0000000000000001E-4</v>
      </c>
      <c r="P17" s="148">
        <v>0</v>
      </c>
      <c r="Q17" s="148">
        <f>ROUND(E17*P17,5)</f>
        <v>0</v>
      </c>
      <c r="R17" s="148"/>
      <c r="S17" s="148"/>
      <c r="T17" s="149">
        <v>0</v>
      </c>
      <c r="U17" s="148">
        <f>ROUND(E17*T17,2)</f>
        <v>0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110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5">
      <c r="A18" s="141">
        <v>7</v>
      </c>
      <c r="B18" s="141" t="s">
        <v>126</v>
      </c>
      <c r="C18" s="174" t="s">
        <v>127</v>
      </c>
      <c r="D18" s="148" t="s">
        <v>115</v>
      </c>
      <c r="E18" s="152">
        <v>2</v>
      </c>
      <c r="F18" s="154">
        <f>H18+J18</f>
        <v>0</v>
      </c>
      <c r="G18" s="155">
        <f>ROUND(E18*F18,2)</f>
        <v>0</v>
      </c>
      <c r="H18" s="155"/>
      <c r="I18" s="155">
        <f>ROUND(E18*H18,2)</f>
        <v>0</v>
      </c>
      <c r="J18" s="155"/>
      <c r="K18" s="155">
        <f>ROUND(E18*J18,2)</f>
        <v>0</v>
      </c>
      <c r="L18" s="155">
        <v>21</v>
      </c>
      <c r="M18" s="155">
        <f>G18*(1+L18/100)</f>
        <v>0</v>
      </c>
      <c r="N18" s="148">
        <v>1E-3</v>
      </c>
      <c r="O18" s="148">
        <f>ROUND(E18*N18,5)</f>
        <v>2E-3</v>
      </c>
      <c r="P18" s="148">
        <v>0</v>
      </c>
      <c r="Q18" s="148">
        <f>ROUND(E18*P18,5)</f>
        <v>0</v>
      </c>
      <c r="R18" s="148"/>
      <c r="S18" s="148"/>
      <c r="T18" s="149">
        <v>0</v>
      </c>
      <c r="U18" s="148">
        <f>ROUND(E18*T18,2)</f>
        <v>0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110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5">
      <c r="A19" s="141">
        <v>8</v>
      </c>
      <c r="B19" s="141" t="s">
        <v>128</v>
      </c>
      <c r="C19" s="174" t="s">
        <v>129</v>
      </c>
      <c r="D19" s="148" t="s">
        <v>130</v>
      </c>
      <c r="E19" s="152">
        <v>0.01</v>
      </c>
      <c r="F19" s="154">
        <f>H19+J19</f>
        <v>0</v>
      </c>
      <c r="G19" s="155">
        <f>ROUND(E19*F19,2)</f>
        <v>0</v>
      </c>
      <c r="H19" s="155"/>
      <c r="I19" s="155">
        <f>ROUND(E19*H19,2)</f>
        <v>0</v>
      </c>
      <c r="J19" s="155"/>
      <c r="K19" s="155">
        <f>ROUND(E19*J19,2)</f>
        <v>0</v>
      </c>
      <c r="L19" s="155">
        <v>21</v>
      </c>
      <c r="M19" s="155">
        <f>G19*(1+L19/100)</f>
        <v>0</v>
      </c>
      <c r="N19" s="148">
        <v>0</v>
      </c>
      <c r="O19" s="148">
        <f>ROUND(E19*N19,5)</f>
        <v>0</v>
      </c>
      <c r="P19" s="148">
        <v>0</v>
      </c>
      <c r="Q19" s="148">
        <f>ROUND(E19*P19,5)</f>
        <v>0</v>
      </c>
      <c r="R19" s="148"/>
      <c r="S19" s="148"/>
      <c r="T19" s="149">
        <v>1.74</v>
      </c>
      <c r="U19" s="148">
        <f>ROUND(E19*T19,2)</f>
        <v>0.02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110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x14ac:dyDescent="0.25">
      <c r="A20" s="142" t="s">
        <v>105</v>
      </c>
      <c r="B20" s="142" t="s">
        <v>72</v>
      </c>
      <c r="C20" s="175" t="s">
        <v>73</v>
      </c>
      <c r="D20" s="150"/>
      <c r="E20" s="153"/>
      <c r="F20" s="156"/>
      <c r="G20" s="156">
        <f>SUMIF(AE21:AE33,"&lt;&gt;NOR",G21:G33)</f>
        <v>0</v>
      </c>
      <c r="H20" s="156"/>
      <c r="I20" s="156">
        <f>SUM(I21:I33)</f>
        <v>0</v>
      </c>
      <c r="J20" s="156"/>
      <c r="K20" s="156">
        <f>SUM(K21:K33)</f>
        <v>0</v>
      </c>
      <c r="L20" s="156"/>
      <c r="M20" s="156">
        <f>SUM(M21:M33)</f>
        <v>0</v>
      </c>
      <c r="N20" s="150"/>
      <c r="O20" s="150">
        <f>SUM(O21:O33)</f>
        <v>0.2102</v>
      </c>
      <c r="P20" s="150"/>
      <c r="Q20" s="150">
        <f>SUM(Q21:Q33)</f>
        <v>0.25024000000000002</v>
      </c>
      <c r="R20" s="150"/>
      <c r="S20" s="150"/>
      <c r="T20" s="151"/>
      <c r="U20" s="150">
        <f>SUM(U21:U33)</f>
        <v>45.79</v>
      </c>
      <c r="AE20" t="s">
        <v>106</v>
      </c>
    </row>
    <row r="21" spans="1:60" outlineLevel="1" x14ac:dyDescent="0.25">
      <c r="A21" s="141">
        <v>9</v>
      </c>
      <c r="B21" s="141" t="s">
        <v>131</v>
      </c>
      <c r="C21" s="174" t="s">
        <v>132</v>
      </c>
      <c r="D21" s="148" t="s">
        <v>115</v>
      </c>
      <c r="E21" s="152">
        <v>65</v>
      </c>
      <c r="F21" s="154">
        <f t="shared" ref="F21:F33" si="0">H21+J21</f>
        <v>0</v>
      </c>
      <c r="G21" s="155">
        <f t="shared" ref="G21:G33" si="1">ROUND(E21*F21,2)</f>
        <v>0</v>
      </c>
      <c r="H21" s="155"/>
      <c r="I21" s="155">
        <f t="shared" ref="I21:I33" si="2">ROUND(E21*H21,2)</f>
        <v>0</v>
      </c>
      <c r="J21" s="155"/>
      <c r="K21" s="155">
        <f t="shared" ref="K21:K33" si="3">ROUND(E21*J21,2)</f>
        <v>0</v>
      </c>
      <c r="L21" s="155">
        <v>21</v>
      </c>
      <c r="M21" s="155">
        <f t="shared" ref="M21:M33" si="4">G21*(1+L21/100)</f>
        <v>0</v>
      </c>
      <c r="N21" s="148">
        <v>4.0000000000000003E-5</v>
      </c>
      <c r="O21" s="148">
        <f t="shared" ref="O21:O33" si="5">ROUND(E21*N21,5)</f>
        <v>2.5999999999999999E-3</v>
      </c>
      <c r="P21" s="148">
        <v>2.5400000000000002E-3</v>
      </c>
      <c r="Q21" s="148">
        <f t="shared" ref="Q21:Q33" si="6">ROUND(E21*P21,5)</f>
        <v>0.1651</v>
      </c>
      <c r="R21" s="148"/>
      <c r="S21" s="148"/>
      <c r="T21" s="149">
        <v>0.08</v>
      </c>
      <c r="U21" s="148">
        <f t="shared" ref="U21:U33" si="7">ROUND(E21*T21,2)</f>
        <v>5.2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110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5">
      <c r="A22" s="141">
        <v>10</v>
      </c>
      <c r="B22" s="141" t="s">
        <v>133</v>
      </c>
      <c r="C22" s="174" t="s">
        <v>134</v>
      </c>
      <c r="D22" s="148" t="s">
        <v>115</v>
      </c>
      <c r="E22" s="152">
        <v>18</v>
      </c>
      <c r="F22" s="154">
        <f t="shared" si="0"/>
        <v>0</v>
      </c>
      <c r="G22" s="155">
        <f t="shared" si="1"/>
        <v>0</v>
      </c>
      <c r="H22" s="155"/>
      <c r="I22" s="155">
        <f t="shared" si="2"/>
        <v>0</v>
      </c>
      <c r="J22" s="155"/>
      <c r="K22" s="155">
        <f t="shared" si="3"/>
        <v>0</v>
      </c>
      <c r="L22" s="155">
        <v>21</v>
      </c>
      <c r="M22" s="155">
        <f t="shared" si="4"/>
        <v>0</v>
      </c>
      <c r="N22" s="148">
        <v>5.0000000000000002E-5</v>
      </c>
      <c r="O22" s="148">
        <f t="shared" si="5"/>
        <v>8.9999999999999998E-4</v>
      </c>
      <c r="P22" s="148">
        <v>4.7299999999999998E-3</v>
      </c>
      <c r="Q22" s="148">
        <f t="shared" si="6"/>
        <v>8.5139999999999993E-2</v>
      </c>
      <c r="R22" s="148"/>
      <c r="S22" s="148"/>
      <c r="T22" s="149">
        <v>0.13</v>
      </c>
      <c r="U22" s="148">
        <f t="shared" si="7"/>
        <v>2.34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110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5">
      <c r="A23" s="141">
        <v>11</v>
      </c>
      <c r="B23" s="141" t="s">
        <v>135</v>
      </c>
      <c r="C23" s="174" t="s">
        <v>136</v>
      </c>
      <c r="D23" s="148" t="s">
        <v>115</v>
      </c>
      <c r="E23" s="152">
        <v>18</v>
      </c>
      <c r="F23" s="154">
        <f t="shared" si="0"/>
        <v>0</v>
      </c>
      <c r="G23" s="155">
        <f t="shared" si="1"/>
        <v>0</v>
      </c>
      <c r="H23" s="155"/>
      <c r="I23" s="155">
        <f t="shared" si="2"/>
        <v>0</v>
      </c>
      <c r="J23" s="155"/>
      <c r="K23" s="155">
        <f t="shared" si="3"/>
        <v>0</v>
      </c>
      <c r="L23" s="155">
        <v>21</v>
      </c>
      <c r="M23" s="155">
        <f t="shared" si="4"/>
        <v>0</v>
      </c>
      <c r="N23" s="148">
        <v>7.2100000000000003E-3</v>
      </c>
      <c r="O23" s="148">
        <f t="shared" si="5"/>
        <v>0.12978000000000001</v>
      </c>
      <c r="P23" s="148">
        <v>0</v>
      </c>
      <c r="Q23" s="148">
        <f t="shared" si="6"/>
        <v>0</v>
      </c>
      <c r="R23" s="148"/>
      <c r="S23" s="148"/>
      <c r="T23" s="149">
        <v>0.52500000000000002</v>
      </c>
      <c r="U23" s="148">
        <f t="shared" si="7"/>
        <v>9.4499999999999993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110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5">
      <c r="A24" s="141">
        <v>12</v>
      </c>
      <c r="B24" s="141" t="s">
        <v>137</v>
      </c>
      <c r="C24" s="174" t="s">
        <v>138</v>
      </c>
      <c r="D24" s="148" t="s">
        <v>115</v>
      </c>
      <c r="E24" s="152">
        <v>45</v>
      </c>
      <c r="F24" s="154">
        <f t="shared" si="0"/>
        <v>0</v>
      </c>
      <c r="G24" s="155">
        <f t="shared" si="1"/>
        <v>0</v>
      </c>
      <c r="H24" s="155"/>
      <c r="I24" s="155">
        <f t="shared" si="2"/>
        <v>0</v>
      </c>
      <c r="J24" s="155"/>
      <c r="K24" s="155">
        <f t="shared" si="3"/>
        <v>0</v>
      </c>
      <c r="L24" s="155">
        <v>21</v>
      </c>
      <c r="M24" s="155">
        <f t="shared" si="4"/>
        <v>0</v>
      </c>
      <c r="N24" s="148">
        <v>7.6000000000000004E-4</v>
      </c>
      <c r="O24" s="148">
        <f t="shared" si="5"/>
        <v>3.4200000000000001E-2</v>
      </c>
      <c r="P24" s="148">
        <v>0</v>
      </c>
      <c r="Q24" s="148">
        <f t="shared" si="6"/>
        <v>0</v>
      </c>
      <c r="R24" s="148"/>
      <c r="S24" s="148"/>
      <c r="T24" s="149">
        <v>0.29737999999999998</v>
      </c>
      <c r="U24" s="148">
        <f t="shared" si="7"/>
        <v>13.38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110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5">
      <c r="A25" s="141">
        <v>13</v>
      </c>
      <c r="B25" s="141" t="s">
        <v>139</v>
      </c>
      <c r="C25" s="174" t="s">
        <v>140</v>
      </c>
      <c r="D25" s="148" t="s">
        <v>115</v>
      </c>
      <c r="E25" s="152">
        <v>10</v>
      </c>
      <c r="F25" s="154">
        <f t="shared" si="0"/>
        <v>0</v>
      </c>
      <c r="G25" s="155">
        <f t="shared" si="1"/>
        <v>0</v>
      </c>
      <c r="H25" s="155"/>
      <c r="I25" s="155">
        <f t="shared" si="2"/>
        <v>0</v>
      </c>
      <c r="J25" s="155"/>
      <c r="K25" s="155">
        <f t="shared" si="3"/>
        <v>0</v>
      </c>
      <c r="L25" s="155">
        <v>21</v>
      </c>
      <c r="M25" s="155">
        <f t="shared" si="4"/>
        <v>0</v>
      </c>
      <c r="N25" s="148">
        <v>8.8000000000000003E-4</v>
      </c>
      <c r="O25" s="148">
        <f t="shared" si="5"/>
        <v>8.8000000000000005E-3</v>
      </c>
      <c r="P25" s="148">
        <v>0</v>
      </c>
      <c r="Q25" s="148">
        <f t="shared" si="6"/>
        <v>0</v>
      </c>
      <c r="R25" s="148"/>
      <c r="S25" s="148"/>
      <c r="T25" s="149">
        <v>0.30737999999999999</v>
      </c>
      <c r="U25" s="148">
        <f t="shared" si="7"/>
        <v>3.07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110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5">
      <c r="A26" s="141">
        <v>14</v>
      </c>
      <c r="B26" s="141" t="s">
        <v>141</v>
      </c>
      <c r="C26" s="174" t="s">
        <v>142</v>
      </c>
      <c r="D26" s="148" t="s">
        <v>115</v>
      </c>
      <c r="E26" s="152">
        <v>10</v>
      </c>
      <c r="F26" s="154">
        <f t="shared" si="0"/>
        <v>0</v>
      </c>
      <c r="G26" s="155">
        <f t="shared" si="1"/>
        <v>0</v>
      </c>
      <c r="H26" s="155"/>
      <c r="I26" s="155">
        <f t="shared" si="2"/>
        <v>0</v>
      </c>
      <c r="J26" s="155"/>
      <c r="K26" s="155">
        <f t="shared" si="3"/>
        <v>0</v>
      </c>
      <c r="L26" s="155">
        <v>21</v>
      </c>
      <c r="M26" s="155">
        <f t="shared" si="4"/>
        <v>0</v>
      </c>
      <c r="N26" s="148">
        <v>1.01E-3</v>
      </c>
      <c r="O26" s="148">
        <f t="shared" si="5"/>
        <v>1.01E-2</v>
      </c>
      <c r="P26" s="148">
        <v>0</v>
      </c>
      <c r="Q26" s="148">
        <f t="shared" si="6"/>
        <v>0</v>
      </c>
      <c r="R26" s="148"/>
      <c r="S26" s="148"/>
      <c r="T26" s="149">
        <v>0.31738</v>
      </c>
      <c r="U26" s="148">
        <f t="shared" si="7"/>
        <v>3.17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110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0" outlineLevel="1" x14ac:dyDescent="0.25">
      <c r="A27" s="141">
        <v>15</v>
      </c>
      <c r="B27" s="141" t="s">
        <v>143</v>
      </c>
      <c r="C27" s="174" t="s">
        <v>144</v>
      </c>
      <c r="D27" s="148" t="s">
        <v>0</v>
      </c>
      <c r="E27" s="152">
        <v>28437</v>
      </c>
      <c r="F27" s="154">
        <f t="shared" si="0"/>
        <v>0</v>
      </c>
      <c r="G27" s="155">
        <f t="shared" si="1"/>
        <v>0</v>
      </c>
      <c r="H27" s="155"/>
      <c r="I27" s="155">
        <f t="shared" si="2"/>
        <v>0</v>
      </c>
      <c r="J27" s="155"/>
      <c r="K27" s="155">
        <f t="shared" si="3"/>
        <v>0</v>
      </c>
      <c r="L27" s="155">
        <v>21</v>
      </c>
      <c r="M27" s="155">
        <f t="shared" si="4"/>
        <v>0</v>
      </c>
      <c r="N27" s="148">
        <v>0</v>
      </c>
      <c r="O27" s="148">
        <f t="shared" si="5"/>
        <v>0</v>
      </c>
      <c r="P27" s="148">
        <v>0</v>
      </c>
      <c r="Q27" s="148">
        <f t="shared" si="6"/>
        <v>0</v>
      </c>
      <c r="R27" s="148"/>
      <c r="S27" s="148"/>
      <c r="T27" s="149">
        <v>0</v>
      </c>
      <c r="U27" s="148">
        <f t="shared" si="7"/>
        <v>0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116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5">
      <c r="A28" s="141">
        <v>16</v>
      </c>
      <c r="B28" s="141" t="s">
        <v>145</v>
      </c>
      <c r="C28" s="174" t="s">
        <v>146</v>
      </c>
      <c r="D28" s="148" t="s">
        <v>115</v>
      </c>
      <c r="E28" s="152">
        <v>18</v>
      </c>
      <c r="F28" s="154">
        <f t="shared" si="0"/>
        <v>0</v>
      </c>
      <c r="G28" s="155">
        <f t="shared" si="1"/>
        <v>0</v>
      </c>
      <c r="H28" s="155"/>
      <c r="I28" s="155">
        <f t="shared" si="2"/>
        <v>0</v>
      </c>
      <c r="J28" s="155"/>
      <c r="K28" s="155">
        <f t="shared" si="3"/>
        <v>0</v>
      </c>
      <c r="L28" s="155">
        <v>21</v>
      </c>
      <c r="M28" s="155">
        <f t="shared" si="4"/>
        <v>0</v>
      </c>
      <c r="N28" s="148">
        <v>0</v>
      </c>
      <c r="O28" s="148">
        <f t="shared" si="5"/>
        <v>0</v>
      </c>
      <c r="P28" s="148">
        <v>0</v>
      </c>
      <c r="Q28" s="148">
        <f t="shared" si="6"/>
        <v>0</v>
      </c>
      <c r="R28" s="148"/>
      <c r="S28" s="148"/>
      <c r="T28" s="149">
        <v>3.2000000000000001E-2</v>
      </c>
      <c r="U28" s="148">
        <f t="shared" si="7"/>
        <v>0.57999999999999996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110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5">
      <c r="A29" s="141">
        <v>17</v>
      </c>
      <c r="B29" s="141" t="s">
        <v>147</v>
      </c>
      <c r="C29" s="174" t="s">
        <v>148</v>
      </c>
      <c r="D29" s="148" t="s">
        <v>115</v>
      </c>
      <c r="E29" s="152">
        <v>65</v>
      </c>
      <c r="F29" s="154">
        <f t="shared" si="0"/>
        <v>0</v>
      </c>
      <c r="G29" s="155">
        <f t="shared" si="1"/>
        <v>0</v>
      </c>
      <c r="H29" s="155"/>
      <c r="I29" s="155">
        <f t="shared" si="2"/>
        <v>0</v>
      </c>
      <c r="J29" s="155"/>
      <c r="K29" s="155">
        <f t="shared" si="3"/>
        <v>0</v>
      </c>
      <c r="L29" s="155">
        <v>21</v>
      </c>
      <c r="M29" s="155">
        <f t="shared" si="4"/>
        <v>0</v>
      </c>
      <c r="N29" s="148">
        <v>0</v>
      </c>
      <c r="O29" s="148">
        <f t="shared" si="5"/>
        <v>0</v>
      </c>
      <c r="P29" s="148">
        <v>0</v>
      </c>
      <c r="Q29" s="148">
        <f t="shared" si="6"/>
        <v>0</v>
      </c>
      <c r="R29" s="148"/>
      <c r="S29" s="148"/>
      <c r="T29" s="149">
        <v>2.1499999999999998E-2</v>
      </c>
      <c r="U29" s="148">
        <f t="shared" si="7"/>
        <v>1.4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110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5">
      <c r="A30" s="141">
        <v>18</v>
      </c>
      <c r="B30" s="141" t="s">
        <v>149</v>
      </c>
      <c r="C30" s="174" t="s">
        <v>150</v>
      </c>
      <c r="D30" s="148" t="s">
        <v>151</v>
      </c>
      <c r="E30" s="152">
        <v>16</v>
      </c>
      <c r="F30" s="154">
        <f t="shared" si="0"/>
        <v>0</v>
      </c>
      <c r="G30" s="155">
        <f t="shared" si="1"/>
        <v>0</v>
      </c>
      <c r="H30" s="155"/>
      <c r="I30" s="155">
        <f t="shared" si="2"/>
        <v>0</v>
      </c>
      <c r="J30" s="155"/>
      <c r="K30" s="155">
        <f t="shared" si="3"/>
        <v>0</v>
      </c>
      <c r="L30" s="155">
        <v>21</v>
      </c>
      <c r="M30" s="155">
        <f t="shared" si="4"/>
        <v>0</v>
      </c>
      <c r="N30" s="148">
        <v>1.25E-3</v>
      </c>
      <c r="O30" s="148">
        <f t="shared" si="5"/>
        <v>0.02</v>
      </c>
      <c r="P30" s="148">
        <v>0</v>
      </c>
      <c r="Q30" s="148">
        <f t="shared" si="6"/>
        <v>0</v>
      </c>
      <c r="R30" s="148"/>
      <c r="S30" s="148"/>
      <c r="T30" s="149">
        <v>0.29899999999999999</v>
      </c>
      <c r="U30" s="148">
        <f t="shared" si="7"/>
        <v>4.78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110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5">
      <c r="A31" s="141">
        <v>19</v>
      </c>
      <c r="B31" s="141" t="s">
        <v>152</v>
      </c>
      <c r="C31" s="174" t="s">
        <v>153</v>
      </c>
      <c r="D31" s="148" t="s">
        <v>151</v>
      </c>
      <c r="E31" s="152">
        <v>2</v>
      </c>
      <c r="F31" s="154">
        <f t="shared" si="0"/>
        <v>0</v>
      </c>
      <c r="G31" s="155">
        <f t="shared" si="1"/>
        <v>0</v>
      </c>
      <c r="H31" s="155"/>
      <c r="I31" s="155">
        <f t="shared" si="2"/>
        <v>0</v>
      </c>
      <c r="J31" s="155"/>
      <c r="K31" s="155">
        <f t="shared" si="3"/>
        <v>0</v>
      </c>
      <c r="L31" s="155">
        <v>21</v>
      </c>
      <c r="M31" s="155">
        <f t="shared" si="4"/>
        <v>0</v>
      </c>
      <c r="N31" s="148">
        <v>1.91E-3</v>
      </c>
      <c r="O31" s="148">
        <f t="shared" si="5"/>
        <v>3.82E-3</v>
      </c>
      <c r="P31" s="148">
        <v>0</v>
      </c>
      <c r="Q31" s="148">
        <f t="shared" si="6"/>
        <v>0</v>
      </c>
      <c r="R31" s="148"/>
      <c r="S31" s="148"/>
      <c r="T31" s="149">
        <v>0.39100000000000001</v>
      </c>
      <c r="U31" s="148">
        <f t="shared" si="7"/>
        <v>0.78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110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5">
      <c r="A32" s="141">
        <v>20</v>
      </c>
      <c r="B32" s="141" t="s">
        <v>154</v>
      </c>
      <c r="C32" s="174" t="s">
        <v>155</v>
      </c>
      <c r="D32" s="148" t="s">
        <v>130</v>
      </c>
      <c r="E32" s="152">
        <v>0.21</v>
      </c>
      <c r="F32" s="154">
        <f t="shared" si="0"/>
        <v>0</v>
      </c>
      <c r="G32" s="155">
        <f t="shared" si="1"/>
        <v>0</v>
      </c>
      <c r="H32" s="155"/>
      <c r="I32" s="155">
        <f t="shared" si="2"/>
        <v>0</v>
      </c>
      <c r="J32" s="155"/>
      <c r="K32" s="155">
        <f t="shared" si="3"/>
        <v>0</v>
      </c>
      <c r="L32" s="155">
        <v>21</v>
      </c>
      <c r="M32" s="155">
        <f t="shared" si="4"/>
        <v>0</v>
      </c>
      <c r="N32" s="148">
        <v>0</v>
      </c>
      <c r="O32" s="148">
        <f t="shared" si="5"/>
        <v>0</v>
      </c>
      <c r="P32" s="148">
        <v>0</v>
      </c>
      <c r="Q32" s="148">
        <f t="shared" si="6"/>
        <v>0</v>
      </c>
      <c r="R32" s="148"/>
      <c r="S32" s="148"/>
      <c r="T32" s="149">
        <v>3.56</v>
      </c>
      <c r="U32" s="148">
        <f t="shared" si="7"/>
        <v>0.75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110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5">
      <c r="A33" s="141">
        <v>21</v>
      </c>
      <c r="B33" s="141" t="s">
        <v>156</v>
      </c>
      <c r="C33" s="174" t="s">
        <v>157</v>
      </c>
      <c r="D33" s="148" t="s">
        <v>130</v>
      </c>
      <c r="E33" s="152">
        <v>0.25</v>
      </c>
      <c r="F33" s="154">
        <f t="shared" si="0"/>
        <v>0</v>
      </c>
      <c r="G33" s="155">
        <f t="shared" si="1"/>
        <v>0</v>
      </c>
      <c r="H33" s="155"/>
      <c r="I33" s="155">
        <f t="shared" si="2"/>
        <v>0</v>
      </c>
      <c r="J33" s="155"/>
      <c r="K33" s="155">
        <f t="shared" si="3"/>
        <v>0</v>
      </c>
      <c r="L33" s="155">
        <v>21</v>
      </c>
      <c r="M33" s="155">
        <f t="shared" si="4"/>
        <v>0</v>
      </c>
      <c r="N33" s="148">
        <v>0</v>
      </c>
      <c r="O33" s="148">
        <f t="shared" si="5"/>
        <v>0</v>
      </c>
      <c r="P33" s="148">
        <v>0</v>
      </c>
      <c r="Q33" s="148">
        <f t="shared" si="6"/>
        <v>0</v>
      </c>
      <c r="R33" s="148"/>
      <c r="S33" s="148"/>
      <c r="T33" s="149">
        <v>3.5630000000000002</v>
      </c>
      <c r="U33" s="148">
        <f t="shared" si="7"/>
        <v>0.89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110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x14ac:dyDescent="0.25">
      <c r="A34" s="142" t="s">
        <v>105</v>
      </c>
      <c r="B34" s="142" t="s">
        <v>74</v>
      </c>
      <c r="C34" s="175" t="s">
        <v>75</v>
      </c>
      <c r="D34" s="150"/>
      <c r="E34" s="153"/>
      <c r="F34" s="156"/>
      <c r="G34" s="156">
        <f>SUMIF(AE35:AE48,"&lt;&gt;NOR",G35:G48)</f>
        <v>0</v>
      </c>
      <c r="H34" s="156"/>
      <c r="I34" s="156">
        <f>SUM(I35:I48)</f>
        <v>0</v>
      </c>
      <c r="J34" s="156"/>
      <c r="K34" s="156">
        <f>SUM(K35:K48)</f>
        <v>0</v>
      </c>
      <c r="L34" s="156"/>
      <c r="M34" s="156">
        <f>SUM(M35:M48)</f>
        <v>0</v>
      </c>
      <c r="N34" s="150"/>
      <c r="O34" s="150">
        <f>SUM(O35:O48)</f>
        <v>3.4819999999999997E-2</v>
      </c>
      <c r="P34" s="150"/>
      <c r="Q34" s="150">
        <f>SUM(Q35:Q48)</f>
        <v>3.7400000000000003E-2</v>
      </c>
      <c r="R34" s="150"/>
      <c r="S34" s="150"/>
      <c r="T34" s="151"/>
      <c r="U34" s="150">
        <f>SUM(U35:U48)</f>
        <v>16.78</v>
      </c>
      <c r="AE34" t="s">
        <v>106</v>
      </c>
    </row>
    <row r="35" spans="1:60" outlineLevel="1" x14ac:dyDescent="0.25">
      <c r="A35" s="141">
        <v>22</v>
      </c>
      <c r="B35" s="141" t="s">
        <v>158</v>
      </c>
      <c r="C35" s="174" t="s">
        <v>159</v>
      </c>
      <c r="D35" s="148" t="s">
        <v>151</v>
      </c>
      <c r="E35" s="152">
        <v>34</v>
      </c>
      <c r="F35" s="154">
        <f t="shared" ref="F35:F48" si="8">H35+J35</f>
        <v>0</v>
      </c>
      <c r="G35" s="155">
        <f t="shared" ref="G35:G48" si="9">ROUND(E35*F35,2)</f>
        <v>0</v>
      </c>
      <c r="H35" s="155"/>
      <c r="I35" s="155">
        <f t="shared" ref="I35:I48" si="10">ROUND(E35*H35,2)</f>
        <v>0</v>
      </c>
      <c r="J35" s="155"/>
      <c r="K35" s="155">
        <f t="shared" ref="K35:K48" si="11">ROUND(E35*J35,2)</f>
        <v>0</v>
      </c>
      <c r="L35" s="155">
        <v>21</v>
      </c>
      <c r="M35" s="155">
        <f t="shared" ref="M35:M48" si="12">G35*(1+L35/100)</f>
        <v>0</v>
      </c>
      <c r="N35" s="148">
        <v>0</v>
      </c>
      <c r="O35" s="148">
        <f t="shared" ref="O35:O48" si="13">ROUND(E35*N35,5)</f>
        <v>0</v>
      </c>
      <c r="P35" s="148">
        <v>0</v>
      </c>
      <c r="Q35" s="148">
        <f t="shared" ref="Q35:Q48" si="14">ROUND(E35*P35,5)</f>
        <v>0</v>
      </c>
      <c r="R35" s="148"/>
      <c r="S35" s="148"/>
      <c r="T35" s="149">
        <v>0.16500000000000001</v>
      </c>
      <c r="U35" s="148">
        <f t="shared" ref="U35:U48" si="15">ROUND(E35*T35,2)</f>
        <v>5.61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110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5">
      <c r="A36" s="141">
        <v>23</v>
      </c>
      <c r="B36" s="141" t="s">
        <v>160</v>
      </c>
      <c r="C36" s="174" t="s">
        <v>161</v>
      </c>
      <c r="D36" s="148" t="s">
        <v>162</v>
      </c>
      <c r="E36" s="152">
        <v>9</v>
      </c>
      <c r="F36" s="154">
        <f t="shared" si="8"/>
        <v>0</v>
      </c>
      <c r="G36" s="155">
        <f t="shared" si="9"/>
        <v>0</v>
      </c>
      <c r="H36" s="155"/>
      <c r="I36" s="155">
        <f t="shared" si="10"/>
        <v>0</v>
      </c>
      <c r="J36" s="155"/>
      <c r="K36" s="155">
        <f t="shared" si="11"/>
        <v>0</v>
      </c>
      <c r="L36" s="155">
        <v>21</v>
      </c>
      <c r="M36" s="155">
        <f t="shared" si="12"/>
        <v>0</v>
      </c>
      <c r="N36" s="148">
        <v>1.5E-3</v>
      </c>
      <c r="O36" s="148">
        <f t="shared" si="13"/>
        <v>1.35E-2</v>
      </c>
      <c r="P36" s="148">
        <v>0</v>
      </c>
      <c r="Q36" s="148">
        <f t="shared" si="14"/>
        <v>0</v>
      </c>
      <c r="R36" s="148"/>
      <c r="S36" s="148"/>
      <c r="T36" s="149">
        <v>0</v>
      </c>
      <c r="U36" s="148">
        <f t="shared" si="15"/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110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20" outlineLevel="1" x14ac:dyDescent="0.25">
      <c r="A37" s="141">
        <v>24</v>
      </c>
      <c r="B37" s="141" t="s">
        <v>163</v>
      </c>
      <c r="C37" s="174" t="s">
        <v>164</v>
      </c>
      <c r="D37" s="148" t="s">
        <v>162</v>
      </c>
      <c r="E37" s="152">
        <v>2</v>
      </c>
      <c r="F37" s="154">
        <f t="shared" si="8"/>
        <v>0</v>
      </c>
      <c r="G37" s="155">
        <f t="shared" si="9"/>
        <v>0</v>
      </c>
      <c r="H37" s="155"/>
      <c r="I37" s="155">
        <f t="shared" si="10"/>
        <v>0</v>
      </c>
      <c r="J37" s="155"/>
      <c r="K37" s="155">
        <f t="shared" si="11"/>
        <v>0</v>
      </c>
      <c r="L37" s="155">
        <v>21</v>
      </c>
      <c r="M37" s="155">
        <f t="shared" si="12"/>
        <v>0</v>
      </c>
      <c r="N37" s="148">
        <v>1.5E-3</v>
      </c>
      <c r="O37" s="148">
        <f t="shared" si="13"/>
        <v>3.0000000000000001E-3</v>
      </c>
      <c r="P37" s="148">
        <v>0</v>
      </c>
      <c r="Q37" s="148">
        <f t="shared" si="14"/>
        <v>0</v>
      </c>
      <c r="R37" s="148"/>
      <c r="S37" s="148"/>
      <c r="T37" s="149">
        <v>0</v>
      </c>
      <c r="U37" s="148">
        <f t="shared" si="15"/>
        <v>0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110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0" outlineLevel="1" x14ac:dyDescent="0.25">
      <c r="A38" s="141">
        <v>25</v>
      </c>
      <c r="B38" s="141" t="s">
        <v>165</v>
      </c>
      <c r="C38" s="174" t="s">
        <v>166</v>
      </c>
      <c r="D38" s="148" t="s">
        <v>162</v>
      </c>
      <c r="E38" s="152">
        <v>4</v>
      </c>
      <c r="F38" s="154">
        <f t="shared" si="8"/>
        <v>0</v>
      </c>
      <c r="G38" s="155">
        <f t="shared" si="9"/>
        <v>0</v>
      </c>
      <c r="H38" s="155"/>
      <c r="I38" s="155">
        <f t="shared" si="10"/>
        <v>0</v>
      </c>
      <c r="J38" s="155"/>
      <c r="K38" s="155">
        <f t="shared" si="11"/>
        <v>0</v>
      </c>
      <c r="L38" s="155">
        <v>21</v>
      </c>
      <c r="M38" s="155">
        <f t="shared" si="12"/>
        <v>0</v>
      </c>
      <c r="N38" s="148">
        <v>5.9999999999999995E-4</v>
      </c>
      <c r="O38" s="148">
        <f t="shared" si="13"/>
        <v>2.3999999999999998E-3</v>
      </c>
      <c r="P38" s="148">
        <v>0</v>
      </c>
      <c r="Q38" s="148">
        <f t="shared" si="14"/>
        <v>0</v>
      </c>
      <c r="R38" s="148"/>
      <c r="S38" s="148"/>
      <c r="T38" s="149">
        <v>0</v>
      </c>
      <c r="U38" s="148">
        <f t="shared" si="15"/>
        <v>0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110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5">
      <c r="A39" s="141">
        <v>26</v>
      </c>
      <c r="B39" s="141" t="s">
        <v>167</v>
      </c>
      <c r="C39" s="174" t="s">
        <v>168</v>
      </c>
      <c r="D39" s="148" t="s">
        <v>162</v>
      </c>
      <c r="E39" s="152">
        <v>9</v>
      </c>
      <c r="F39" s="154">
        <f t="shared" si="8"/>
        <v>0</v>
      </c>
      <c r="G39" s="155">
        <f t="shared" si="9"/>
        <v>0</v>
      </c>
      <c r="H39" s="155"/>
      <c r="I39" s="155">
        <f t="shared" si="10"/>
        <v>0</v>
      </c>
      <c r="J39" s="155"/>
      <c r="K39" s="155">
        <f t="shared" si="11"/>
        <v>0</v>
      </c>
      <c r="L39" s="155">
        <v>21</v>
      </c>
      <c r="M39" s="155">
        <f t="shared" si="12"/>
        <v>0</v>
      </c>
      <c r="N39" s="148">
        <v>4.0000000000000002E-4</v>
      </c>
      <c r="O39" s="148">
        <f t="shared" si="13"/>
        <v>3.5999999999999999E-3</v>
      </c>
      <c r="P39" s="148">
        <v>0</v>
      </c>
      <c r="Q39" s="148">
        <f t="shared" si="14"/>
        <v>0</v>
      </c>
      <c r="R39" s="148"/>
      <c r="S39" s="148"/>
      <c r="T39" s="149">
        <v>0</v>
      </c>
      <c r="U39" s="148">
        <f t="shared" si="15"/>
        <v>0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110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ht="20" outlineLevel="1" x14ac:dyDescent="0.25">
      <c r="A40" s="141">
        <v>27</v>
      </c>
      <c r="B40" s="141" t="s">
        <v>169</v>
      </c>
      <c r="C40" s="174" t="s">
        <v>170</v>
      </c>
      <c r="D40" s="148" t="s">
        <v>162</v>
      </c>
      <c r="E40" s="152">
        <v>11</v>
      </c>
      <c r="F40" s="154">
        <f t="shared" si="8"/>
        <v>0</v>
      </c>
      <c r="G40" s="155">
        <f t="shared" si="9"/>
        <v>0</v>
      </c>
      <c r="H40" s="155"/>
      <c r="I40" s="155">
        <f t="shared" si="10"/>
        <v>0</v>
      </c>
      <c r="J40" s="155"/>
      <c r="K40" s="155">
        <f t="shared" si="11"/>
        <v>0</v>
      </c>
      <c r="L40" s="155">
        <v>21</v>
      </c>
      <c r="M40" s="155">
        <f t="shared" si="12"/>
        <v>0</v>
      </c>
      <c r="N40" s="148">
        <v>2.9999999999999997E-4</v>
      </c>
      <c r="O40" s="148">
        <f t="shared" si="13"/>
        <v>3.3E-3</v>
      </c>
      <c r="P40" s="148">
        <v>0</v>
      </c>
      <c r="Q40" s="148">
        <f t="shared" si="14"/>
        <v>0</v>
      </c>
      <c r="R40" s="148"/>
      <c r="S40" s="148"/>
      <c r="T40" s="149">
        <v>0</v>
      </c>
      <c r="U40" s="148">
        <f t="shared" si="15"/>
        <v>0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110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5">
      <c r="A41" s="141">
        <v>28</v>
      </c>
      <c r="B41" s="141" t="s">
        <v>171</v>
      </c>
      <c r="C41" s="174" t="s">
        <v>172</v>
      </c>
      <c r="D41" s="148" t="s">
        <v>151</v>
      </c>
      <c r="E41" s="152">
        <v>4</v>
      </c>
      <c r="F41" s="154">
        <f t="shared" si="8"/>
        <v>0</v>
      </c>
      <c r="G41" s="155">
        <f t="shared" si="9"/>
        <v>0</v>
      </c>
      <c r="H41" s="155"/>
      <c r="I41" s="155">
        <f t="shared" si="10"/>
        <v>0</v>
      </c>
      <c r="J41" s="155"/>
      <c r="K41" s="155">
        <f t="shared" si="11"/>
        <v>0</v>
      </c>
      <c r="L41" s="155">
        <v>21</v>
      </c>
      <c r="M41" s="155">
        <f t="shared" si="12"/>
        <v>0</v>
      </c>
      <c r="N41" s="148">
        <v>1.8000000000000001E-4</v>
      </c>
      <c r="O41" s="148">
        <f t="shared" si="13"/>
        <v>7.2000000000000005E-4</v>
      </c>
      <c r="P41" s="148">
        <v>0</v>
      </c>
      <c r="Q41" s="148">
        <f t="shared" si="14"/>
        <v>0</v>
      </c>
      <c r="R41" s="148"/>
      <c r="S41" s="148"/>
      <c r="T41" s="149">
        <v>0.16500000000000001</v>
      </c>
      <c r="U41" s="148">
        <f t="shared" si="15"/>
        <v>0.66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110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5">
      <c r="A42" s="141">
        <v>29</v>
      </c>
      <c r="B42" s="141" t="s">
        <v>173</v>
      </c>
      <c r="C42" s="174" t="s">
        <v>174</v>
      </c>
      <c r="D42" s="148" t="s">
        <v>151</v>
      </c>
      <c r="E42" s="152">
        <v>2</v>
      </c>
      <c r="F42" s="154">
        <f t="shared" si="8"/>
        <v>0</v>
      </c>
      <c r="G42" s="155">
        <f t="shared" si="9"/>
        <v>0</v>
      </c>
      <c r="H42" s="155"/>
      <c r="I42" s="155">
        <f t="shared" si="10"/>
        <v>0</v>
      </c>
      <c r="J42" s="155"/>
      <c r="K42" s="155">
        <f t="shared" si="11"/>
        <v>0</v>
      </c>
      <c r="L42" s="155">
        <v>21</v>
      </c>
      <c r="M42" s="155">
        <f t="shared" si="12"/>
        <v>0</v>
      </c>
      <c r="N42" s="148">
        <v>0</v>
      </c>
      <c r="O42" s="148">
        <f t="shared" si="13"/>
        <v>0</v>
      </c>
      <c r="P42" s="148">
        <v>0</v>
      </c>
      <c r="Q42" s="148">
        <f t="shared" si="14"/>
        <v>0</v>
      </c>
      <c r="R42" s="148"/>
      <c r="S42" s="148"/>
      <c r="T42" s="149">
        <v>0.20599999999999999</v>
      </c>
      <c r="U42" s="148">
        <f t="shared" si="15"/>
        <v>0.41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110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5">
      <c r="A43" s="141">
        <v>30</v>
      </c>
      <c r="B43" s="141" t="s">
        <v>175</v>
      </c>
      <c r="C43" s="174" t="s">
        <v>176</v>
      </c>
      <c r="D43" s="148" t="s">
        <v>151</v>
      </c>
      <c r="E43" s="152">
        <v>2</v>
      </c>
      <c r="F43" s="154">
        <f t="shared" si="8"/>
        <v>0</v>
      </c>
      <c r="G43" s="155">
        <f t="shared" si="9"/>
        <v>0</v>
      </c>
      <c r="H43" s="155"/>
      <c r="I43" s="155">
        <f t="shared" si="10"/>
        <v>0</v>
      </c>
      <c r="J43" s="155"/>
      <c r="K43" s="155">
        <f t="shared" si="11"/>
        <v>0</v>
      </c>
      <c r="L43" s="155">
        <v>21</v>
      </c>
      <c r="M43" s="155">
        <f t="shared" si="12"/>
        <v>0</v>
      </c>
      <c r="N43" s="148">
        <v>3.1E-4</v>
      </c>
      <c r="O43" s="148">
        <f t="shared" si="13"/>
        <v>6.2E-4</v>
      </c>
      <c r="P43" s="148">
        <v>0</v>
      </c>
      <c r="Q43" s="148">
        <f t="shared" si="14"/>
        <v>0</v>
      </c>
      <c r="R43" s="148"/>
      <c r="S43" s="148"/>
      <c r="T43" s="149">
        <v>0.20699999999999999</v>
      </c>
      <c r="U43" s="148">
        <f t="shared" si="15"/>
        <v>0.41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110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5">
      <c r="A44" s="141">
        <v>31</v>
      </c>
      <c r="B44" s="141" t="s">
        <v>177</v>
      </c>
      <c r="C44" s="174" t="s">
        <v>178</v>
      </c>
      <c r="D44" s="148" t="s">
        <v>151</v>
      </c>
      <c r="E44" s="152">
        <v>2</v>
      </c>
      <c r="F44" s="154">
        <f t="shared" si="8"/>
        <v>0</v>
      </c>
      <c r="G44" s="155">
        <f t="shared" si="9"/>
        <v>0</v>
      </c>
      <c r="H44" s="155"/>
      <c r="I44" s="155">
        <f t="shared" si="10"/>
        <v>0</v>
      </c>
      <c r="J44" s="155"/>
      <c r="K44" s="155">
        <f t="shared" si="11"/>
        <v>0</v>
      </c>
      <c r="L44" s="155">
        <v>21</v>
      </c>
      <c r="M44" s="155">
        <f t="shared" si="12"/>
        <v>0</v>
      </c>
      <c r="N44" s="148">
        <v>0</v>
      </c>
      <c r="O44" s="148">
        <f t="shared" si="13"/>
        <v>0</v>
      </c>
      <c r="P44" s="148">
        <v>0</v>
      </c>
      <c r="Q44" s="148">
        <f t="shared" si="14"/>
        <v>0</v>
      </c>
      <c r="R44" s="148"/>
      <c r="S44" s="148"/>
      <c r="T44" s="149">
        <v>0.42199999999999999</v>
      </c>
      <c r="U44" s="148">
        <f t="shared" si="15"/>
        <v>0.84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110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5">
      <c r="A45" s="141">
        <v>32</v>
      </c>
      <c r="B45" s="141" t="s">
        <v>179</v>
      </c>
      <c r="C45" s="174" t="s">
        <v>180</v>
      </c>
      <c r="D45" s="148" t="s">
        <v>151</v>
      </c>
      <c r="E45" s="152">
        <v>2</v>
      </c>
      <c r="F45" s="154">
        <f t="shared" si="8"/>
        <v>0</v>
      </c>
      <c r="G45" s="155">
        <f t="shared" si="9"/>
        <v>0</v>
      </c>
      <c r="H45" s="155"/>
      <c r="I45" s="155">
        <f t="shared" si="10"/>
        <v>0</v>
      </c>
      <c r="J45" s="155"/>
      <c r="K45" s="155">
        <f t="shared" si="11"/>
        <v>0</v>
      </c>
      <c r="L45" s="155">
        <v>21</v>
      </c>
      <c r="M45" s="155">
        <f t="shared" si="12"/>
        <v>0</v>
      </c>
      <c r="N45" s="148">
        <v>1.6299999999999999E-3</v>
      </c>
      <c r="O45" s="148">
        <f t="shared" si="13"/>
        <v>3.2599999999999999E-3</v>
      </c>
      <c r="P45" s="148">
        <v>0</v>
      </c>
      <c r="Q45" s="148">
        <f t="shared" si="14"/>
        <v>0</v>
      </c>
      <c r="R45" s="148"/>
      <c r="S45" s="148"/>
      <c r="T45" s="149">
        <v>0.42399999999999999</v>
      </c>
      <c r="U45" s="148">
        <f t="shared" si="15"/>
        <v>0.85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110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5">
      <c r="A46" s="141">
        <v>33</v>
      </c>
      <c r="B46" s="141" t="s">
        <v>181</v>
      </c>
      <c r="C46" s="174" t="s">
        <v>182</v>
      </c>
      <c r="D46" s="148" t="s">
        <v>151</v>
      </c>
      <c r="E46" s="152">
        <v>34</v>
      </c>
      <c r="F46" s="154">
        <f t="shared" si="8"/>
        <v>0</v>
      </c>
      <c r="G46" s="155">
        <f t="shared" si="9"/>
        <v>0</v>
      </c>
      <c r="H46" s="155"/>
      <c r="I46" s="155">
        <f t="shared" si="10"/>
        <v>0</v>
      </c>
      <c r="J46" s="155"/>
      <c r="K46" s="155">
        <f t="shared" si="11"/>
        <v>0</v>
      </c>
      <c r="L46" s="155">
        <v>21</v>
      </c>
      <c r="M46" s="155">
        <f t="shared" si="12"/>
        <v>0</v>
      </c>
      <c r="N46" s="148">
        <v>1.2999999999999999E-4</v>
      </c>
      <c r="O46" s="148">
        <f t="shared" si="13"/>
        <v>4.4200000000000003E-3</v>
      </c>
      <c r="P46" s="148">
        <v>1.1000000000000001E-3</v>
      </c>
      <c r="Q46" s="148">
        <f t="shared" si="14"/>
        <v>3.7400000000000003E-2</v>
      </c>
      <c r="R46" s="148"/>
      <c r="S46" s="148"/>
      <c r="T46" s="149">
        <v>0.22900000000000001</v>
      </c>
      <c r="U46" s="148">
        <f t="shared" si="15"/>
        <v>7.79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110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5">
      <c r="A47" s="141">
        <v>34</v>
      </c>
      <c r="B47" s="141" t="s">
        <v>183</v>
      </c>
      <c r="C47" s="174" t="s">
        <v>184</v>
      </c>
      <c r="D47" s="148" t="s">
        <v>130</v>
      </c>
      <c r="E47" s="152">
        <v>0.04</v>
      </c>
      <c r="F47" s="154">
        <f t="shared" si="8"/>
        <v>0</v>
      </c>
      <c r="G47" s="155">
        <f t="shared" si="9"/>
        <v>0</v>
      </c>
      <c r="H47" s="155"/>
      <c r="I47" s="155">
        <f t="shared" si="10"/>
        <v>0</v>
      </c>
      <c r="J47" s="155"/>
      <c r="K47" s="155">
        <f t="shared" si="11"/>
        <v>0</v>
      </c>
      <c r="L47" s="155">
        <v>21</v>
      </c>
      <c r="M47" s="155">
        <f t="shared" si="12"/>
        <v>0</v>
      </c>
      <c r="N47" s="148">
        <v>0</v>
      </c>
      <c r="O47" s="148">
        <f t="shared" si="13"/>
        <v>0</v>
      </c>
      <c r="P47" s="148">
        <v>0</v>
      </c>
      <c r="Q47" s="148">
        <f t="shared" si="14"/>
        <v>0</v>
      </c>
      <c r="R47" s="148"/>
      <c r="S47" s="148"/>
      <c r="T47" s="149">
        <v>2.5750000000000002</v>
      </c>
      <c r="U47" s="148">
        <f t="shared" si="15"/>
        <v>0.1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110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5">
      <c r="A48" s="141">
        <v>35</v>
      </c>
      <c r="B48" s="141" t="s">
        <v>185</v>
      </c>
      <c r="C48" s="174" t="s">
        <v>186</v>
      </c>
      <c r="D48" s="148" t="s">
        <v>130</v>
      </c>
      <c r="E48" s="152">
        <v>4.1399999999999999E-2</v>
      </c>
      <c r="F48" s="154">
        <f t="shared" si="8"/>
        <v>0</v>
      </c>
      <c r="G48" s="155">
        <f t="shared" si="9"/>
        <v>0</v>
      </c>
      <c r="H48" s="155"/>
      <c r="I48" s="155">
        <f t="shared" si="10"/>
        <v>0</v>
      </c>
      <c r="J48" s="155"/>
      <c r="K48" s="155">
        <f t="shared" si="11"/>
        <v>0</v>
      </c>
      <c r="L48" s="155">
        <v>21</v>
      </c>
      <c r="M48" s="155">
        <f t="shared" si="12"/>
        <v>0</v>
      </c>
      <c r="N48" s="148">
        <v>0</v>
      </c>
      <c r="O48" s="148">
        <f t="shared" si="13"/>
        <v>0</v>
      </c>
      <c r="P48" s="148">
        <v>0</v>
      </c>
      <c r="Q48" s="148">
        <f t="shared" si="14"/>
        <v>0</v>
      </c>
      <c r="R48" s="148"/>
      <c r="S48" s="148"/>
      <c r="T48" s="149">
        <v>2.58</v>
      </c>
      <c r="U48" s="148">
        <f t="shared" si="15"/>
        <v>0.11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110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x14ac:dyDescent="0.25">
      <c r="A49" s="142" t="s">
        <v>105</v>
      </c>
      <c r="B49" s="142" t="s">
        <v>76</v>
      </c>
      <c r="C49" s="175" t="s">
        <v>77</v>
      </c>
      <c r="D49" s="150"/>
      <c r="E49" s="153"/>
      <c r="F49" s="156"/>
      <c r="G49" s="156">
        <f>SUMIF(AE50:AE80,"&lt;&gt;NOR",G50:G80)</f>
        <v>0</v>
      </c>
      <c r="H49" s="156"/>
      <c r="I49" s="156">
        <f>SUM(I50:I80)</f>
        <v>0</v>
      </c>
      <c r="J49" s="156"/>
      <c r="K49" s="156">
        <f>SUM(K50:K80)</f>
        <v>0</v>
      </c>
      <c r="L49" s="156"/>
      <c r="M49" s="156">
        <f>SUM(M50:M80)</f>
        <v>0</v>
      </c>
      <c r="N49" s="150"/>
      <c r="O49" s="150">
        <f>SUM(O50:O80)</f>
        <v>0.30043999999999998</v>
      </c>
      <c r="P49" s="150"/>
      <c r="Q49" s="150">
        <f>SUM(Q50:Q80)</f>
        <v>0.26132</v>
      </c>
      <c r="R49" s="150"/>
      <c r="S49" s="150"/>
      <c r="T49" s="151"/>
      <c r="U49" s="150">
        <f>SUM(U50:U80)</f>
        <v>32.389999999999993</v>
      </c>
      <c r="AE49" t="s">
        <v>106</v>
      </c>
    </row>
    <row r="50" spans="1:60" outlineLevel="1" x14ac:dyDescent="0.25">
      <c r="A50" s="141">
        <v>36</v>
      </c>
      <c r="B50" s="141" t="s">
        <v>187</v>
      </c>
      <c r="C50" s="174" t="s">
        <v>188</v>
      </c>
      <c r="D50" s="148" t="s">
        <v>151</v>
      </c>
      <c r="E50" s="152">
        <v>8</v>
      </c>
      <c r="F50" s="154">
        <f>H50+J50</f>
        <v>0</v>
      </c>
      <c r="G50" s="155">
        <f>ROUND(E50*F50,2)</f>
        <v>0</v>
      </c>
      <c r="H50" s="155"/>
      <c r="I50" s="155">
        <f>ROUND(E50*H50,2)</f>
        <v>0</v>
      </c>
      <c r="J50" s="155"/>
      <c r="K50" s="155">
        <f>ROUND(E50*J50,2)</f>
        <v>0</v>
      </c>
      <c r="L50" s="155">
        <v>21</v>
      </c>
      <c r="M50" s="155">
        <f>G50*(1+L50/100)</f>
        <v>0</v>
      </c>
      <c r="N50" s="148">
        <v>5.0000000000000002E-5</v>
      </c>
      <c r="O50" s="148">
        <f>ROUND(E50*N50,5)</f>
        <v>4.0000000000000002E-4</v>
      </c>
      <c r="P50" s="148">
        <v>1.235E-2</v>
      </c>
      <c r="Q50" s="148">
        <f>ROUND(E50*P50,5)</f>
        <v>9.8799999999999999E-2</v>
      </c>
      <c r="R50" s="148"/>
      <c r="S50" s="148"/>
      <c r="T50" s="149">
        <v>0.24</v>
      </c>
      <c r="U50" s="148">
        <f>ROUND(E50*T50,2)</f>
        <v>1.92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110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5">
      <c r="A51" s="141">
        <v>37</v>
      </c>
      <c r="B51" s="141" t="s">
        <v>189</v>
      </c>
      <c r="C51" s="174" t="s">
        <v>190</v>
      </c>
      <c r="D51" s="148" t="s">
        <v>151</v>
      </c>
      <c r="E51" s="152">
        <v>4</v>
      </c>
      <c r="F51" s="154">
        <f>H51+J51</f>
        <v>0</v>
      </c>
      <c r="G51" s="155">
        <f>ROUND(E51*F51,2)</f>
        <v>0</v>
      </c>
      <c r="H51" s="155"/>
      <c r="I51" s="155">
        <f>ROUND(E51*H51,2)</f>
        <v>0</v>
      </c>
      <c r="J51" s="155"/>
      <c r="K51" s="155">
        <f>ROUND(E51*J51,2)</f>
        <v>0</v>
      </c>
      <c r="L51" s="155">
        <v>21</v>
      </c>
      <c r="M51" s="155">
        <f>G51*(1+L51/100)</f>
        <v>0</v>
      </c>
      <c r="N51" s="148">
        <v>8.0000000000000007E-5</v>
      </c>
      <c r="O51" s="148">
        <f>ROUND(E51*N51,5)</f>
        <v>3.2000000000000003E-4</v>
      </c>
      <c r="P51" s="148">
        <v>2.4930000000000001E-2</v>
      </c>
      <c r="Q51" s="148">
        <f>ROUND(E51*P51,5)</f>
        <v>9.9720000000000003E-2</v>
      </c>
      <c r="R51" s="148"/>
      <c r="S51" s="148"/>
      <c r="T51" s="149">
        <v>0.27</v>
      </c>
      <c r="U51" s="148">
        <f>ROUND(E51*T51,2)</f>
        <v>1.08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110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5">
      <c r="A52" s="141">
        <v>38</v>
      </c>
      <c r="B52" s="141" t="s">
        <v>191</v>
      </c>
      <c r="C52" s="174" t="s">
        <v>192</v>
      </c>
      <c r="D52" s="148" t="s">
        <v>151</v>
      </c>
      <c r="E52" s="152">
        <v>4</v>
      </c>
      <c r="F52" s="154">
        <f>H52+J52</f>
        <v>0</v>
      </c>
      <c r="G52" s="155">
        <f>ROUND(E52*F52,2)</f>
        <v>0</v>
      </c>
      <c r="H52" s="155"/>
      <c r="I52" s="155">
        <f>ROUND(E52*H52,2)</f>
        <v>0</v>
      </c>
      <c r="J52" s="155"/>
      <c r="K52" s="155">
        <f>ROUND(E52*J52,2)</f>
        <v>0</v>
      </c>
      <c r="L52" s="155">
        <v>21</v>
      </c>
      <c r="M52" s="155">
        <f>G52*(1+L52/100)</f>
        <v>0</v>
      </c>
      <c r="N52" s="148">
        <v>0</v>
      </c>
      <c r="O52" s="148">
        <f>ROUND(E52*N52,5)</f>
        <v>0</v>
      </c>
      <c r="P52" s="148">
        <v>1.057E-2</v>
      </c>
      <c r="Q52" s="148">
        <f>ROUND(E52*P52,5)</f>
        <v>4.2279999999999998E-2</v>
      </c>
      <c r="R52" s="148"/>
      <c r="S52" s="148"/>
      <c r="T52" s="149">
        <v>0.08</v>
      </c>
      <c r="U52" s="148">
        <f>ROUND(E52*T52,2)</f>
        <v>0.32</v>
      </c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110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5">
      <c r="A53" s="141">
        <v>39</v>
      </c>
      <c r="B53" s="141" t="s">
        <v>193</v>
      </c>
      <c r="C53" s="174" t="s">
        <v>194</v>
      </c>
      <c r="D53" s="148" t="s">
        <v>151</v>
      </c>
      <c r="E53" s="152">
        <v>1</v>
      </c>
      <c r="F53" s="154">
        <f>H53+J53</f>
        <v>0</v>
      </c>
      <c r="G53" s="155">
        <f>ROUND(E53*F53,2)</f>
        <v>0</v>
      </c>
      <c r="H53" s="155"/>
      <c r="I53" s="155">
        <f>ROUND(E53*H53,2)</f>
        <v>0</v>
      </c>
      <c r="J53" s="155"/>
      <c r="K53" s="155">
        <f>ROUND(E53*J53,2)</f>
        <v>0</v>
      </c>
      <c r="L53" s="155">
        <v>21</v>
      </c>
      <c r="M53" s="155">
        <f>G53*(1+L53/100)</f>
        <v>0</v>
      </c>
      <c r="N53" s="148">
        <v>1.9000000000000001E-4</v>
      </c>
      <c r="O53" s="148">
        <f>ROUND(E53*N53,5)</f>
        <v>1.9000000000000001E-4</v>
      </c>
      <c r="P53" s="148">
        <v>2.052E-2</v>
      </c>
      <c r="Q53" s="148">
        <f>ROUND(E53*P53,5)</f>
        <v>2.052E-2</v>
      </c>
      <c r="R53" s="148"/>
      <c r="S53" s="148"/>
      <c r="T53" s="149">
        <v>0.34</v>
      </c>
      <c r="U53" s="148">
        <f>ROUND(E53*T53,2)</f>
        <v>0.34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110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5">
      <c r="A54" s="141">
        <v>40</v>
      </c>
      <c r="B54" s="141" t="s">
        <v>195</v>
      </c>
      <c r="C54" s="174" t="s">
        <v>196</v>
      </c>
      <c r="D54" s="148" t="s">
        <v>151</v>
      </c>
      <c r="E54" s="152">
        <v>2</v>
      </c>
      <c r="F54" s="154">
        <f>H54+J54</f>
        <v>0</v>
      </c>
      <c r="G54" s="155">
        <f>ROUND(E54*F54,2)</f>
        <v>0</v>
      </c>
      <c r="H54" s="155"/>
      <c r="I54" s="155">
        <f>ROUND(E54*H54,2)</f>
        <v>0</v>
      </c>
      <c r="J54" s="155"/>
      <c r="K54" s="155">
        <f>ROUND(E54*J54,2)</f>
        <v>0</v>
      </c>
      <c r="L54" s="155">
        <v>21</v>
      </c>
      <c r="M54" s="155">
        <f>G54*(1+L54/100)</f>
        <v>0</v>
      </c>
      <c r="N54" s="148">
        <v>0</v>
      </c>
      <c r="O54" s="148">
        <f>ROUND(E54*N54,5)</f>
        <v>0</v>
      </c>
      <c r="P54" s="148">
        <v>0</v>
      </c>
      <c r="Q54" s="148">
        <f>ROUND(E54*P54,5)</f>
        <v>0</v>
      </c>
      <c r="R54" s="148"/>
      <c r="S54" s="148"/>
      <c r="T54" s="149">
        <v>0.86799999999999999</v>
      </c>
      <c r="U54" s="148">
        <f>ROUND(E54*T54,2)</f>
        <v>1.74</v>
      </c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110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5">
      <c r="A55" s="141"/>
      <c r="B55" s="141"/>
      <c r="C55" s="234" t="s">
        <v>234</v>
      </c>
      <c r="D55" s="235"/>
      <c r="E55" s="236"/>
      <c r="F55" s="237"/>
      <c r="G55" s="238"/>
      <c r="H55" s="155"/>
      <c r="I55" s="155"/>
      <c r="J55" s="155"/>
      <c r="K55" s="155"/>
      <c r="L55" s="155"/>
      <c r="M55" s="155"/>
      <c r="N55" s="148"/>
      <c r="O55" s="148"/>
      <c r="P55" s="148"/>
      <c r="Q55" s="148"/>
      <c r="R55" s="148"/>
      <c r="S55" s="148"/>
      <c r="T55" s="149"/>
      <c r="U55" s="148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118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3" t="str">
        <f>C55</f>
        <v>s vestavěnou ventilovou vložkou s přednastavením</v>
      </c>
      <c r="BB55" s="140"/>
      <c r="BC55" s="140"/>
      <c r="BD55" s="140"/>
      <c r="BE55" s="140"/>
      <c r="BF55" s="140"/>
      <c r="BG55" s="140"/>
      <c r="BH55" s="140"/>
    </row>
    <row r="56" spans="1:60" outlineLevel="1" x14ac:dyDescent="0.25">
      <c r="A56" s="141"/>
      <c r="B56" s="141"/>
      <c r="C56" s="234" t="s">
        <v>235</v>
      </c>
      <c r="D56" s="235"/>
      <c r="E56" s="236"/>
      <c r="F56" s="237"/>
      <c r="G56" s="238"/>
      <c r="H56" s="155"/>
      <c r="I56" s="155"/>
      <c r="J56" s="155"/>
      <c r="K56" s="155"/>
      <c r="L56" s="155"/>
      <c r="M56" s="155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118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3" t="str">
        <f>C56</f>
        <v>kv=0,05-0,75 m3/h (ventil s termostatickou hlavicí)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25">
      <c r="A57" s="141"/>
      <c r="B57" s="141"/>
      <c r="C57" s="234" t="s">
        <v>236</v>
      </c>
      <c r="D57" s="235"/>
      <c r="E57" s="236"/>
      <c r="F57" s="237"/>
      <c r="G57" s="238"/>
      <c r="H57" s="155"/>
      <c r="I57" s="155"/>
      <c r="J57" s="155"/>
      <c r="K57" s="155"/>
      <c r="L57" s="155"/>
      <c r="M57" s="155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118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3" t="str">
        <f>C57</f>
        <v>se středovým spodním připojením G1/2" rozteč 50 mm.</v>
      </c>
      <c r="BB57" s="140"/>
      <c r="BC57" s="140"/>
      <c r="BD57" s="140"/>
      <c r="BE57" s="140"/>
      <c r="BF57" s="140"/>
      <c r="BG57" s="140"/>
      <c r="BH57" s="140"/>
    </row>
    <row r="58" spans="1:60" outlineLevel="1" x14ac:dyDescent="0.25">
      <c r="A58" s="141"/>
      <c r="B58" s="141"/>
      <c r="C58" s="234" t="s">
        <v>203</v>
      </c>
      <c r="D58" s="235"/>
      <c r="E58" s="236"/>
      <c r="F58" s="237"/>
      <c r="G58" s="238"/>
      <c r="H58" s="155"/>
      <c r="I58" s="155"/>
      <c r="J58" s="155"/>
      <c r="K58" s="155"/>
      <c r="L58" s="155"/>
      <c r="M58" s="155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118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3" t="str">
        <f>C58</f>
        <v>max. provozní přetlak 1,0 MPa</v>
      </c>
      <c r="BB58" s="140"/>
      <c r="BC58" s="140"/>
      <c r="BD58" s="140"/>
      <c r="BE58" s="140"/>
      <c r="BF58" s="140"/>
      <c r="BG58" s="140"/>
      <c r="BH58" s="140"/>
    </row>
    <row r="59" spans="1:60" outlineLevel="1" x14ac:dyDescent="0.25">
      <c r="A59" s="141"/>
      <c r="B59" s="141"/>
      <c r="C59" s="234" t="s">
        <v>197</v>
      </c>
      <c r="D59" s="235"/>
      <c r="E59" s="236"/>
      <c r="F59" s="237"/>
      <c r="G59" s="238"/>
      <c r="H59" s="155"/>
      <c r="I59" s="155"/>
      <c r="J59" s="155"/>
      <c r="K59" s="155"/>
      <c r="L59" s="155"/>
      <c r="M59" s="155"/>
      <c r="N59" s="148"/>
      <c r="O59" s="148"/>
      <c r="P59" s="148"/>
      <c r="Q59" s="148"/>
      <c r="R59" s="148"/>
      <c r="S59" s="148"/>
      <c r="T59" s="149"/>
      <c r="U59" s="148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118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3" t="str">
        <f>C59</f>
        <v>vč.sady pro uchycení ot. tělesa</v>
      </c>
      <c r="BB59" s="140"/>
      <c r="BC59" s="140"/>
      <c r="BD59" s="140"/>
      <c r="BE59" s="140"/>
      <c r="BF59" s="140"/>
      <c r="BG59" s="140"/>
      <c r="BH59" s="140"/>
    </row>
    <row r="60" spans="1:60" outlineLevel="1" x14ac:dyDescent="0.25">
      <c r="A60" s="141">
        <v>41</v>
      </c>
      <c r="B60" s="141" t="s">
        <v>198</v>
      </c>
      <c r="C60" s="174" t="s">
        <v>199</v>
      </c>
      <c r="D60" s="148" t="s">
        <v>151</v>
      </c>
      <c r="E60" s="152">
        <v>1</v>
      </c>
      <c r="F60" s="154">
        <f>H60+J60</f>
        <v>0</v>
      </c>
      <c r="G60" s="155">
        <f>ROUND(E60*F60,2)</f>
        <v>0</v>
      </c>
      <c r="H60" s="155"/>
      <c r="I60" s="155">
        <f>ROUND(E60*H60,2)</f>
        <v>0</v>
      </c>
      <c r="J60" s="155"/>
      <c r="K60" s="155">
        <f>ROUND(E60*J60,2)</f>
        <v>0</v>
      </c>
      <c r="L60" s="155">
        <v>21</v>
      </c>
      <c r="M60" s="155">
        <f>G60*(1+L60/100)</f>
        <v>0</v>
      </c>
      <c r="N60" s="148">
        <v>1.2959999999999999E-2</v>
      </c>
      <c r="O60" s="148">
        <f>ROUND(E60*N60,5)</f>
        <v>1.2959999999999999E-2</v>
      </c>
      <c r="P60" s="148">
        <v>0</v>
      </c>
      <c r="Q60" s="148">
        <f>ROUND(E60*P60,5)</f>
        <v>0</v>
      </c>
      <c r="R60" s="148"/>
      <c r="S60" s="148"/>
      <c r="T60" s="149">
        <v>0.85499999999999998</v>
      </c>
      <c r="U60" s="148">
        <f>ROUND(E60*T60,2)</f>
        <v>0.86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110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5">
      <c r="A61" s="141">
        <v>42</v>
      </c>
      <c r="B61" s="141" t="s">
        <v>200</v>
      </c>
      <c r="C61" s="174" t="s">
        <v>201</v>
      </c>
      <c r="D61" s="148" t="s">
        <v>151</v>
      </c>
      <c r="E61" s="152">
        <v>1</v>
      </c>
      <c r="F61" s="154">
        <f>H61+J61</f>
        <v>0</v>
      </c>
      <c r="G61" s="155">
        <f>ROUND(E61*F61,2)</f>
        <v>0</v>
      </c>
      <c r="H61" s="155"/>
      <c r="I61" s="155">
        <f>ROUND(E61*H61,2)</f>
        <v>0</v>
      </c>
      <c r="J61" s="155"/>
      <c r="K61" s="155">
        <f>ROUND(E61*J61,2)</f>
        <v>0</v>
      </c>
      <c r="L61" s="155">
        <v>21</v>
      </c>
      <c r="M61" s="155">
        <f>G61*(1+L61/100)</f>
        <v>0</v>
      </c>
      <c r="N61" s="148">
        <v>6.1929999999999999E-2</v>
      </c>
      <c r="O61" s="148">
        <f>ROUND(E61*N61,5)</f>
        <v>6.1929999999999999E-2</v>
      </c>
      <c r="P61" s="148">
        <v>0</v>
      </c>
      <c r="Q61" s="148">
        <f>ROUND(E61*P61,5)</f>
        <v>0</v>
      </c>
      <c r="R61" s="148"/>
      <c r="S61" s="148"/>
      <c r="T61" s="149">
        <v>0.999</v>
      </c>
      <c r="U61" s="148">
        <f>ROUND(E61*T61,2)</f>
        <v>1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110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5">
      <c r="A62" s="141">
        <v>43</v>
      </c>
      <c r="B62" s="141" t="s">
        <v>195</v>
      </c>
      <c r="C62" s="174" t="s">
        <v>202</v>
      </c>
      <c r="D62" s="148" t="s">
        <v>151</v>
      </c>
      <c r="E62" s="152">
        <v>9</v>
      </c>
      <c r="F62" s="154">
        <f>H62+J62</f>
        <v>0</v>
      </c>
      <c r="G62" s="155">
        <f>ROUND(E62*F62,2)</f>
        <v>0</v>
      </c>
      <c r="H62" s="155"/>
      <c r="I62" s="155">
        <f>ROUND(E62*H62,2)</f>
        <v>0</v>
      </c>
      <c r="J62" s="155"/>
      <c r="K62" s="155">
        <f>ROUND(E62*J62,2)</f>
        <v>0</v>
      </c>
      <c r="L62" s="155">
        <v>21</v>
      </c>
      <c r="M62" s="155">
        <f>G62*(1+L62/100)</f>
        <v>0</v>
      </c>
      <c r="N62" s="148">
        <v>0</v>
      </c>
      <c r="O62" s="148">
        <f>ROUND(E62*N62,5)</f>
        <v>0</v>
      </c>
      <c r="P62" s="148">
        <v>0</v>
      </c>
      <c r="Q62" s="148">
        <f>ROUND(E62*P62,5)</f>
        <v>0</v>
      </c>
      <c r="R62" s="148"/>
      <c r="S62" s="148"/>
      <c r="T62" s="149">
        <v>0.86799999999999999</v>
      </c>
      <c r="U62" s="148">
        <f>ROUND(E62*T62,2)</f>
        <v>7.81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110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5">
      <c r="A63" s="141"/>
      <c r="B63" s="141"/>
      <c r="C63" s="234" t="s">
        <v>237</v>
      </c>
      <c r="D63" s="235"/>
      <c r="E63" s="236"/>
      <c r="F63" s="237"/>
      <c r="G63" s="238"/>
      <c r="H63" s="155"/>
      <c r="I63" s="155"/>
      <c r="J63" s="155"/>
      <c r="K63" s="155"/>
      <c r="L63" s="155"/>
      <c r="M63" s="155"/>
      <c r="N63" s="148"/>
      <c r="O63" s="148"/>
      <c r="P63" s="148"/>
      <c r="Q63" s="148"/>
      <c r="R63" s="148"/>
      <c r="S63" s="148"/>
      <c r="T63" s="149"/>
      <c r="U63" s="148"/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118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3" t="str">
        <f>C63</f>
        <v>s bočním připojením G1/2"</v>
      </c>
      <c r="BB63" s="140"/>
      <c r="BC63" s="140"/>
      <c r="BD63" s="140"/>
      <c r="BE63" s="140"/>
      <c r="BF63" s="140"/>
      <c r="BG63" s="140"/>
      <c r="BH63" s="140"/>
    </row>
    <row r="64" spans="1:60" outlineLevel="1" x14ac:dyDescent="0.25">
      <c r="A64" s="141"/>
      <c r="B64" s="141"/>
      <c r="C64" s="234" t="s">
        <v>203</v>
      </c>
      <c r="D64" s="235"/>
      <c r="E64" s="236"/>
      <c r="F64" s="237"/>
      <c r="G64" s="238"/>
      <c r="H64" s="155"/>
      <c r="I64" s="155"/>
      <c r="J64" s="155"/>
      <c r="K64" s="155"/>
      <c r="L64" s="155"/>
      <c r="M64" s="155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118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3" t="str">
        <f>C64</f>
        <v>max. provozní přetlak 1,0 MPa</v>
      </c>
      <c r="BB64" s="140"/>
      <c r="BC64" s="140"/>
      <c r="BD64" s="140"/>
      <c r="BE64" s="140"/>
      <c r="BF64" s="140"/>
      <c r="BG64" s="140"/>
      <c r="BH64" s="140"/>
    </row>
    <row r="65" spans="1:60" outlineLevel="1" x14ac:dyDescent="0.25">
      <c r="A65" s="141"/>
      <c r="B65" s="141"/>
      <c r="C65" s="234" t="s">
        <v>197</v>
      </c>
      <c r="D65" s="235"/>
      <c r="E65" s="236"/>
      <c r="F65" s="237"/>
      <c r="G65" s="238"/>
      <c r="H65" s="155"/>
      <c r="I65" s="155"/>
      <c r="J65" s="155"/>
      <c r="K65" s="155"/>
      <c r="L65" s="155"/>
      <c r="M65" s="155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118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3" t="str">
        <f>C65</f>
        <v>vč.sady pro uchycení ot. tělesa</v>
      </c>
      <c r="BB65" s="140"/>
      <c r="BC65" s="140"/>
      <c r="BD65" s="140"/>
      <c r="BE65" s="140"/>
      <c r="BF65" s="140"/>
      <c r="BG65" s="140"/>
      <c r="BH65" s="140"/>
    </row>
    <row r="66" spans="1:60" outlineLevel="1" x14ac:dyDescent="0.25">
      <c r="A66" s="141">
        <v>44</v>
      </c>
      <c r="B66" s="141" t="s">
        <v>204</v>
      </c>
      <c r="C66" s="174" t="s">
        <v>205</v>
      </c>
      <c r="D66" s="148" t="s">
        <v>151</v>
      </c>
      <c r="E66" s="152">
        <v>1</v>
      </c>
      <c r="F66" s="154">
        <f t="shared" ref="F66:F80" si="16">H66+J66</f>
        <v>0</v>
      </c>
      <c r="G66" s="155">
        <f t="shared" ref="G66:G80" si="17">ROUND(E66*F66,2)</f>
        <v>0</v>
      </c>
      <c r="H66" s="155"/>
      <c r="I66" s="155">
        <f t="shared" ref="I66:I80" si="18">ROUND(E66*H66,2)</f>
        <v>0</v>
      </c>
      <c r="J66" s="155"/>
      <c r="K66" s="155">
        <f t="shared" ref="K66:K80" si="19">ROUND(E66*J66,2)</f>
        <v>0</v>
      </c>
      <c r="L66" s="155">
        <v>21</v>
      </c>
      <c r="M66" s="155">
        <f t="shared" ref="M66:M80" si="20">G66*(1+L66/100)</f>
        <v>0</v>
      </c>
      <c r="N66" s="148">
        <v>1.2959999999999999E-2</v>
      </c>
      <c r="O66" s="148">
        <f t="shared" ref="O66:O80" si="21">ROUND(E66*N66,5)</f>
        <v>1.2959999999999999E-2</v>
      </c>
      <c r="P66" s="148">
        <v>0</v>
      </c>
      <c r="Q66" s="148">
        <f t="shared" ref="Q66:Q80" si="22">ROUND(E66*P66,5)</f>
        <v>0</v>
      </c>
      <c r="R66" s="148"/>
      <c r="S66" s="148"/>
      <c r="T66" s="149">
        <v>0.85499999999999998</v>
      </c>
      <c r="U66" s="148">
        <f t="shared" ref="U66:U80" si="23">ROUND(E66*T66,2)</f>
        <v>0.86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110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5">
      <c r="A67" s="141">
        <v>45</v>
      </c>
      <c r="B67" s="141" t="s">
        <v>206</v>
      </c>
      <c r="C67" s="174" t="s">
        <v>207</v>
      </c>
      <c r="D67" s="148" t="s">
        <v>151</v>
      </c>
      <c r="E67" s="152">
        <v>1</v>
      </c>
      <c r="F67" s="154">
        <f t="shared" si="16"/>
        <v>0</v>
      </c>
      <c r="G67" s="155">
        <f t="shared" si="17"/>
        <v>0</v>
      </c>
      <c r="H67" s="155"/>
      <c r="I67" s="155">
        <f t="shared" si="18"/>
        <v>0</v>
      </c>
      <c r="J67" s="155"/>
      <c r="K67" s="155">
        <f t="shared" si="19"/>
        <v>0</v>
      </c>
      <c r="L67" s="155">
        <v>21</v>
      </c>
      <c r="M67" s="155">
        <f t="shared" si="20"/>
        <v>0</v>
      </c>
      <c r="N67" s="148">
        <v>1.512E-2</v>
      </c>
      <c r="O67" s="148">
        <f t="shared" si="21"/>
        <v>1.512E-2</v>
      </c>
      <c r="P67" s="148">
        <v>0</v>
      </c>
      <c r="Q67" s="148">
        <f t="shared" si="22"/>
        <v>0</v>
      </c>
      <c r="R67" s="148"/>
      <c r="S67" s="148"/>
      <c r="T67" s="149">
        <v>0.85499999999999998</v>
      </c>
      <c r="U67" s="148">
        <f t="shared" si="23"/>
        <v>0.86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110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5">
      <c r="A68" s="141">
        <v>46</v>
      </c>
      <c r="B68" s="141" t="s">
        <v>208</v>
      </c>
      <c r="C68" s="174" t="s">
        <v>209</v>
      </c>
      <c r="D68" s="148" t="s">
        <v>151</v>
      </c>
      <c r="E68" s="152">
        <v>3</v>
      </c>
      <c r="F68" s="154">
        <f t="shared" si="16"/>
        <v>0</v>
      </c>
      <c r="G68" s="155">
        <f t="shared" si="17"/>
        <v>0</v>
      </c>
      <c r="H68" s="155"/>
      <c r="I68" s="155">
        <f t="shared" si="18"/>
        <v>0</v>
      </c>
      <c r="J68" s="155"/>
      <c r="K68" s="155">
        <f t="shared" si="19"/>
        <v>0</v>
      </c>
      <c r="L68" s="155">
        <v>21</v>
      </c>
      <c r="M68" s="155">
        <f t="shared" si="20"/>
        <v>0</v>
      </c>
      <c r="N68" s="148">
        <v>1.728E-2</v>
      </c>
      <c r="O68" s="148">
        <f t="shared" si="21"/>
        <v>5.1839999999999997E-2</v>
      </c>
      <c r="P68" s="148">
        <v>0</v>
      </c>
      <c r="Q68" s="148">
        <f t="shared" si="22"/>
        <v>0</v>
      </c>
      <c r="R68" s="148"/>
      <c r="S68" s="148"/>
      <c r="T68" s="149">
        <v>0.86299999999999999</v>
      </c>
      <c r="U68" s="148">
        <f t="shared" si="23"/>
        <v>2.59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110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5">
      <c r="A69" s="141">
        <v>47</v>
      </c>
      <c r="B69" s="141" t="s">
        <v>210</v>
      </c>
      <c r="C69" s="174" t="s">
        <v>211</v>
      </c>
      <c r="D69" s="148" t="s">
        <v>151</v>
      </c>
      <c r="E69" s="152">
        <v>1</v>
      </c>
      <c r="F69" s="154">
        <f t="shared" si="16"/>
        <v>0</v>
      </c>
      <c r="G69" s="155">
        <f t="shared" si="17"/>
        <v>0</v>
      </c>
      <c r="H69" s="155"/>
      <c r="I69" s="155">
        <f t="shared" si="18"/>
        <v>0</v>
      </c>
      <c r="J69" s="155"/>
      <c r="K69" s="155">
        <f t="shared" si="19"/>
        <v>0</v>
      </c>
      <c r="L69" s="155">
        <v>21</v>
      </c>
      <c r="M69" s="155">
        <f t="shared" si="20"/>
        <v>0</v>
      </c>
      <c r="N69" s="148">
        <v>1.9439999999999999E-2</v>
      </c>
      <c r="O69" s="148">
        <f t="shared" si="21"/>
        <v>1.9439999999999999E-2</v>
      </c>
      <c r="P69" s="148">
        <v>0</v>
      </c>
      <c r="Q69" s="148">
        <f t="shared" si="22"/>
        <v>0</v>
      </c>
      <c r="R69" s="148"/>
      <c r="S69" s="148"/>
      <c r="T69" s="149">
        <v>0.86299999999999999</v>
      </c>
      <c r="U69" s="148">
        <f t="shared" si="23"/>
        <v>0.86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110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5">
      <c r="A70" s="141">
        <v>48</v>
      </c>
      <c r="B70" s="141" t="s">
        <v>212</v>
      </c>
      <c r="C70" s="174" t="s">
        <v>213</v>
      </c>
      <c r="D70" s="148" t="s">
        <v>151</v>
      </c>
      <c r="E70" s="152">
        <v>1</v>
      </c>
      <c r="F70" s="154">
        <f t="shared" si="16"/>
        <v>0</v>
      </c>
      <c r="G70" s="155">
        <f t="shared" si="17"/>
        <v>0</v>
      </c>
      <c r="H70" s="155"/>
      <c r="I70" s="155">
        <f t="shared" si="18"/>
        <v>0</v>
      </c>
      <c r="J70" s="155"/>
      <c r="K70" s="155">
        <f t="shared" si="19"/>
        <v>0</v>
      </c>
      <c r="L70" s="155">
        <v>21</v>
      </c>
      <c r="M70" s="155">
        <f t="shared" si="20"/>
        <v>0</v>
      </c>
      <c r="N70" s="148">
        <v>2.6239999999999999E-2</v>
      </c>
      <c r="O70" s="148">
        <f t="shared" si="21"/>
        <v>2.6239999999999999E-2</v>
      </c>
      <c r="P70" s="148">
        <v>0</v>
      </c>
      <c r="Q70" s="148">
        <f t="shared" si="22"/>
        <v>0</v>
      </c>
      <c r="R70" s="148"/>
      <c r="S70" s="148"/>
      <c r="T70" s="149">
        <v>0.879</v>
      </c>
      <c r="U70" s="148">
        <f t="shared" si="23"/>
        <v>0.88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110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5">
      <c r="A71" s="141">
        <v>49</v>
      </c>
      <c r="B71" s="141" t="s">
        <v>214</v>
      </c>
      <c r="C71" s="174" t="s">
        <v>215</v>
      </c>
      <c r="D71" s="148" t="s">
        <v>151</v>
      </c>
      <c r="E71" s="152">
        <v>1</v>
      </c>
      <c r="F71" s="154">
        <f t="shared" si="16"/>
        <v>0</v>
      </c>
      <c r="G71" s="155">
        <f t="shared" si="17"/>
        <v>0</v>
      </c>
      <c r="H71" s="155"/>
      <c r="I71" s="155">
        <f t="shared" si="18"/>
        <v>0</v>
      </c>
      <c r="J71" s="155"/>
      <c r="K71" s="155">
        <f t="shared" si="19"/>
        <v>0</v>
      </c>
      <c r="L71" s="155">
        <v>21</v>
      </c>
      <c r="M71" s="155">
        <f t="shared" si="20"/>
        <v>0</v>
      </c>
      <c r="N71" s="148">
        <v>2.9520000000000001E-2</v>
      </c>
      <c r="O71" s="148">
        <f t="shared" si="21"/>
        <v>2.9520000000000001E-2</v>
      </c>
      <c r="P71" s="148">
        <v>0</v>
      </c>
      <c r="Q71" s="148">
        <f t="shared" si="22"/>
        <v>0</v>
      </c>
      <c r="R71" s="148"/>
      <c r="S71" s="148"/>
      <c r="T71" s="149">
        <v>0.879</v>
      </c>
      <c r="U71" s="148">
        <f t="shared" si="23"/>
        <v>0.88</v>
      </c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110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5">
      <c r="A72" s="141">
        <v>50</v>
      </c>
      <c r="B72" s="141" t="s">
        <v>216</v>
      </c>
      <c r="C72" s="174" t="s">
        <v>217</v>
      </c>
      <c r="D72" s="148" t="s">
        <v>151</v>
      </c>
      <c r="E72" s="152">
        <v>1</v>
      </c>
      <c r="F72" s="154">
        <f t="shared" si="16"/>
        <v>0</v>
      </c>
      <c r="G72" s="155">
        <f t="shared" si="17"/>
        <v>0</v>
      </c>
      <c r="H72" s="155"/>
      <c r="I72" s="155">
        <f t="shared" si="18"/>
        <v>0</v>
      </c>
      <c r="J72" s="155"/>
      <c r="K72" s="155">
        <f t="shared" si="19"/>
        <v>0</v>
      </c>
      <c r="L72" s="155">
        <v>21</v>
      </c>
      <c r="M72" s="155">
        <f t="shared" si="20"/>
        <v>0</v>
      </c>
      <c r="N72" s="148">
        <v>2.904E-2</v>
      </c>
      <c r="O72" s="148">
        <f t="shared" si="21"/>
        <v>2.904E-2</v>
      </c>
      <c r="P72" s="148">
        <v>0</v>
      </c>
      <c r="Q72" s="148">
        <f t="shared" si="22"/>
        <v>0</v>
      </c>
      <c r="R72" s="148"/>
      <c r="S72" s="148"/>
      <c r="T72" s="149">
        <v>0.94499999999999995</v>
      </c>
      <c r="U72" s="148">
        <f t="shared" si="23"/>
        <v>0.95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110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5">
      <c r="A73" s="141">
        <v>51</v>
      </c>
      <c r="B73" s="141" t="s">
        <v>218</v>
      </c>
      <c r="C73" s="174" t="s">
        <v>219</v>
      </c>
      <c r="D73" s="148" t="s">
        <v>151</v>
      </c>
      <c r="E73" s="152">
        <v>4</v>
      </c>
      <c r="F73" s="154">
        <f t="shared" si="16"/>
        <v>0</v>
      </c>
      <c r="G73" s="155">
        <f t="shared" si="17"/>
        <v>0</v>
      </c>
      <c r="H73" s="155"/>
      <c r="I73" s="155">
        <f t="shared" si="18"/>
        <v>0</v>
      </c>
      <c r="J73" s="155"/>
      <c r="K73" s="155">
        <f t="shared" si="19"/>
        <v>0</v>
      </c>
      <c r="L73" s="155">
        <v>21</v>
      </c>
      <c r="M73" s="155">
        <f t="shared" si="20"/>
        <v>0</v>
      </c>
      <c r="N73" s="148">
        <v>2.0000000000000002E-5</v>
      </c>
      <c r="O73" s="148">
        <f t="shared" si="21"/>
        <v>8.0000000000000007E-5</v>
      </c>
      <c r="P73" s="148">
        <v>0</v>
      </c>
      <c r="Q73" s="148">
        <f t="shared" si="22"/>
        <v>0</v>
      </c>
      <c r="R73" s="148"/>
      <c r="S73" s="148"/>
      <c r="T73" s="149">
        <v>0.86799999999999999</v>
      </c>
      <c r="U73" s="148">
        <f t="shared" si="23"/>
        <v>3.47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110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ht="20" outlineLevel="1" x14ac:dyDescent="0.25">
      <c r="A74" s="141">
        <v>52</v>
      </c>
      <c r="B74" s="141" t="s">
        <v>220</v>
      </c>
      <c r="C74" s="174" t="s">
        <v>221</v>
      </c>
      <c r="D74" s="148" t="s">
        <v>162</v>
      </c>
      <c r="E74" s="152">
        <v>3</v>
      </c>
      <c r="F74" s="154">
        <f t="shared" si="16"/>
        <v>0</v>
      </c>
      <c r="G74" s="155">
        <f t="shared" si="17"/>
        <v>0</v>
      </c>
      <c r="H74" s="155"/>
      <c r="I74" s="155">
        <f t="shared" si="18"/>
        <v>0</v>
      </c>
      <c r="J74" s="155"/>
      <c r="K74" s="155">
        <f t="shared" si="19"/>
        <v>0</v>
      </c>
      <c r="L74" s="155">
        <v>21</v>
      </c>
      <c r="M74" s="155">
        <f t="shared" si="20"/>
        <v>0</v>
      </c>
      <c r="N74" s="148">
        <v>0.01</v>
      </c>
      <c r="O74" s="148">
        <f t="shared" si="21"/>
        <v>0.03</v>
      </c>
      <c r="P74" s="148">
        <v>0</v>
      </c>
      <c r="Q74" s="148">
        <f t="shared" si="22"/>
        <v>0</v>
      </c>
      <c r="R74" s="148"/>
      <c r="S74" s="148"/>
      <c r="T74" s="149">
        <v>0</v>
      </c>
      <c r="U74" s="148">
        <f t="shared" si="23"/>
        <v>0</v>
      </c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110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0" outlineLevel="1" x14ac:dyDescent="0.25">
      <c r="A75" s="141">
        <v>53</v>
      </c>
      <c r="B75" s="141" t="s">
        <v>222</v>
      </c>
      <c r="C75" s="174" t="s">
        <v>223</v>
      </c>
      <c r="D75" s="148" t="s">
        <v>162</v>
      </c>
      <c r="E75" s="152">
        <v>1</v>
      </c>
      <c r="F75" s="154">
        <f t="shared" si="16"/>
        <v>0</v>
      </c>
      <c r="G75" s="155">
        <f t="shared" si="17"/>
        <v>0</v>
      </c>
      <c r="H75" s="155"/>
      <c r="I75" s="155">
        <f t="shared" si="18"/>
        <v>0</v>
      </c>
      <c r="J75" s="155"/>
      <c r="K75" s="155">
        <f t="shared" si="19"/>
        <v>0</v>
      </c>
      <c r="L75" s="155">
        <v>21</v>
      </c>
      <c r="M75" s="155">
        <f t="shared" si="20"/>
        <v>0</v>
      </c>
      <c r="N75" s="148">
        <v>1.04E-2</v>
      </c>
      <c r="O75" s="148">
        <f t="shared" si="21"/>
        <v>1.04E-2</v>
      </c>
      <c r="P75" s="148">
        <v>0</v>
      </c>
      <c r="Q75" s="148">
        <f t="shared" si="22"/>
        <v>0</v>
      </c>
      <c r="R75" s="148"/>
      <c r="S75" s="148"/>
      <c r="T75" s="149">
        <v>0</v>
      </c>
      <c r="U75" s="148">
        <f t="shared" si="23"/>
        <v>0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110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5">
      <c r="A76" s="141">
        <v>54</v>
      </c>
      <c r="B76" s="141" t="s">
        <v>224</v>
      </c>
      <c r="C76" s="174" t="s">
        <v>225</v>
      </c>
      <c r="D76" s="148" t="s">
        <v>151</v>
      </c>
      <c r="E76" s="152">
        <v>9</v>
      </c>
      <c r="F76" s="154">
        <f t="shared" si="16"/>
        <v>0</v>
      </c>
      <c r="G76" s="155">
        <f t="shared" si="17"/>
        <v>0</v>
      </c>
      <c r="H76" s="155"/>
      <c r="I76" s="155">
        <f t="shared" si="18"/>
        <v>0</v>
      </c>
      <c r="J76" s="155"/>
      <c r="K76" s="155">
        <f t="shared" si="19"/>
        <v>0</v>
      </c>
      <c r="L76" s="155">
        <v>21</v>
      </c>
      <c r="M76" s="155">
        <f t="shared" si="20"/>
        <v>0</v>
      </c>
      <c r="N76" s="148">
        <v>0</v>
      </c>
      <c r="O76" s="148">
        <f t="shared" si="21"/>
        <v>0</v>
      </c>
      <c r="P76" s="148">
        <v>0</v>
      </c>
      <c r="Q76" s="148">
        <f t="shared" si="22"/>
        <v>0</v>
      </c>
      <c r="R76" s="148"/>
      <c r="S76" s="148"/>
      <c r="T76" s="149">
        <v>0.33500000000000002</v>
      </c>
      <c r="U76" s="148">
        <f t="shared" si="23"/>
        <v>3.02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110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5">
      <c r="A77" s="141">
        <v>55</v>
      </c>
      <c r="B77" s="141" t="s">
        <v>226</v>
      </c>
      <c r="C77" s="174" t="s">
        <v>227</v>
      </c>
      <c r="D77" s="148" t="s">
        <v>151</v>
      </c>
      <c r="E77" s="152">
        <v>2</v>
      </c>
      <c r="F77" s="154">
        <f t="shared" si="16"/>
        <v>0</v>
      </c>
      <c r="G77" s="155">
        <f t="shared" si="17"/>
        <v>0</v>
      </c>
      <c r="H77" s="155"/>
      <c r="I77" s="155">
        <f t="shared" si="18"/>
        <v>0</v>
      </c>
      <c r="J77" s="155"/>
      <c r="K77" s="155">
        <f t="shared" si="19"/>
        <v>0</v>
      </c>
      <c r="L77" s="155">
        <v>21</v>
      </c>
      <c r="M77" s="155">
        <f t="shared" si="20"/>
        <v>0</v>
      </c>
      <c r="N77" s="148">
        <v>0</v>
      </c>
      <c r="O77" s="148">
        <f t="shared" si="21"/>
        <v>0</v>
      </c>
      <c r="P77" s="148">
        <v>0</v>
      </c>
      <c r="Q77" s="148">
        <f t="shared" si="22"/>
        <v>0</v>
      </c>
      <c r="R77" s="148"/>
      <c r="S77" s="148"/>
      <c r="T77" s="149">
        <v>0.61699999999999999</v>
      </c>
      <c r="U77" s="148">
        <f t="shared" si="23"/>
        <v>1.23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110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5">
      <c r="A78" s="141">
        <v>56</v>
      </c>
      <c r="B78" s="141" t="s">
        <v>228</v>
      </c>
      <c r="C78" s="174" t="s">
        <v>229</v>
      </c>
      <c r="D78" s="148" t="s">
        <v>162</v>
      </c>
      <c r="E78" s="152">
        <v>4</v>
      </c>
      <c r="F78" s="154">
        <f t="shared" si="16"/>
        <v>0</v>
      </c>
      <c r="G78" s="155">
        <f t="shared" si="17"/>
        <v>0</v>
      </c>
      <c r="H78" s="155"/>
      <c r="I78" s="155">
        <f t="shared" si="18"/>
        <v>0</v>
      </c>
      <c r="J78" s="155"/>
      <c r="K78" s="155">
        <f t="shared" si="19"/>
        <v>0</v>
      </c>
      <c r="L78" s="155">
        <v>21</v>
      </c>
      <c r="M78" s="155">
        <f t="shared" si="20"/>
        <v>0</v>
      </c>
      <c r="N78" s="148">
        <v>0</v>
      </c>
      <c r="O78" s="148">
        <f t="shared" si="21"/>
        <v>0</v>
      </c>
      <c r="P78" s="148">
        <v>0</v>
      </c>
      <c r="Q78" s="148">
        <f t="shared" si="22"/>
        <v>0</v>
      </c>
      <c r="R78" s="148"/>
      <c r="S78" s="148"/>
      <c r="T78" s="149">
        <v>0</v>
      </c>
      <c r="U78" s="148">
        <f t="shared" si="23"/>
        <v>0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110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5">
      <c r="A79" s="141">
        <v>57</v>
      </c>
      <c r="B79" s="141" t="s">
        <v>230</v>
      </c>
      <c r="C79" s="174" t="s">
        <v>231</v>
      </c>
      <c r="D79" s="148" t="s">
        <v>130</v>
      </c>
      <c r="E79" s="152">
        <v>0.3</v>
      </c>
      <c r="F79" s="154">
        <f t="shared" si="16"/>
        <v>0</v>
      </c>
      <c r="G79" s="155">
        <f t="shared" si="17"/>
        <v>0</v>
      </c>
      <c r="H79" s="155"/>
      <c r="I79" s="155">
        <f t="shared" si="18"/>
        <v>0</v>
      </c>
      <c r="J79" s="155"/>
      <c r="K79" s="155">
        <f t="shared" si="19"/>
        <v>0</v>
      </c>
      <c r="L79" s="155">
        <v>21</v>
      </c>
      <c r="M79" s="155">
        <f t="shared" si="20"/>
        <v>0</v>
      </c>
      <c r="N79" s="148">
        <v>0</v>
      </c>
      <c r="O79" s="148">
        <f t="shared" si="21"/>
        <v>0</v>
      </c>
      <c r="P79" s="148">
        <v>0</v>
      </c>
      <c r="Q79" s="148">
        <f t="shared" si="22"/>
        <v>0</v>
      </c>
      <c r="R79" s="148"/>
      <c r="S79" s="148"/>
      <c r="T79" s="149">
        <v>3.08</v>
      </c>
      <c r="U79" s="148">
        <f t="shared" si="23"/>
        <v>0.92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110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5">
      <c r="A80" s="164">
        <v>58</v>
      </c>
      <c r="B80" s="164" t="s">
        <v>232</v>
      </c>
      <c r="C80" s="176" t="s">
        <v>233</v>
      </c>
      <c r="D80" s="165" t="s">
        <v>130</v>
      </c>
      <c r="E80" s="166">
        <v>0.26</v>
      </c>
      <c r="F80" s="167">
        <f t="shared" si="16"/>
        <v>0</v>
      </c>
      <c r="G80" s="168">
        <f t="shared" si="17"/>
        <v>0</v>
      </c>
      <c r="H80" s="168"/>
      <c r="I80" s="168">
        <f t="shared" si="18"/>
        <v>0</v>
      </c>
      <c r="J80" s="168"/>
      <c r="K80" s="168">
        <f t="shared" si="19"/>
        <v>0</v>
      </c>
      <c r="L80" s="168">
        <v>21</v>
      </c>
      <c r="M80" s="168">
        <f t="shared" si="20"/>
        <v>0</v>
      </c>
      <c r="N80" s="165">
        <v>0</v>
      </c>
      <c r="O80" s="165">
        <f t="shared" si="21"/>
        <v>0</v>
      </c>
      <c r="P80" s="165">
        <v>0</v>
      </c>
      <c r="Q80" s="165">
        <f t="shared" si="22"/>
        <v>0</v>
      </c>
      <c r="R80" s="165"/>
      <c r="S80" s="165"/>
      <c r="T80" s="169">
        <v>3.0739999999999998</v>
      </c>
      <c r="U80" s="165">
        <f t="shared" si="23"/>
        <v>0.8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110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31" x14ac:dyDescent="0.25">
      <c r="A81" s="4"/>
      <c r="B81" s="5" t="s">
        <v>238</v>
      </c>
      <c r="C81" s="177" t="s">
        <v>238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AC81">
        <v>15</v>
      </c>
      <c r="AD81">
        <v>21</v>
      </c>
    </row>
    <row r="82" spans="1:31" ht="13" x14ac:dyDescent="0.25">
      <c r="A82" s="170"/>
      <c r="B82" s="171" t="s">
        <v>28</v>
      </c>
      <c r="C82" s="178" t="s">
        <v>238</v>
      </c>
      <c r="D82" s="172"/>
      <c r="E82" s="172"/>
      <c r="F82" s="172"/>
      <c r="G82" s="173">
        <f>G8+G11+G20+G34+G49</f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AC82">
        <f>SUMIF(L7:L80,AC81,G7:G80)</f>
        <v>0</v>
      </c>
      <c r="AD82">
        <f>SUMIF(L7:L80,AD81,G7:G80)</f>
        <v>0</v>
      </c>
      <c r="AE82" t="s">
        <v>239</v>
      </c>
    </row>
    <row r="83" spans="1:31" x14ac:dyDescent="0.25">
      <c r="A83" s="4"/>
      <c r="B83" s="5" t="s">
        <v>238</v>
      </c>
      <c r="C83" s="177" t="s">
        <v>238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31" x14ac:dyDescent="0.25">
      <c r="A84" s="4"/>
      <c r="B84" s="5" t="s">
        <v>238</v>
      </c>
      <c r="C84" s="177" t="s">
        <v>238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31" x14ac:dyDescent="0.25">
      <c r="A85" s="239" t="s">
        <v>240</v>
      </c>
      <c r="B85" s="239"/>
      <c r="C85" s="240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31" x14ac:dyDescent="0.25">
      <c r="A86" s="241"/>
      <c r="B86" s="242"/>
      <c r="C86" s="243"/>
      <c r="D86" s="242"/>
      <c r="E86" s="242"/>
      <c r="F86" s="242"/>
      <c r="G86" s="24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AE86" t="s">
        <v>241</v>
      </c>
    </row>
    <row r="87" spans="1:31" x14ac:dyDescent="0.25">
      <c r="A87" s="245"/>
      <c r="B87" s="246"/>
      <c r="C87" s="247"/>
      <c r="D87" s="246"/>
      <c r="E87" s="246"/>
      <c r="F87" s="246"/>
      <c r="G87" s="248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31" x14ac:dyDescent="0.25">
      <c r="A88" s="245"/>
      <c r="B88" s="246"/>
      <c r="C88" s="247"/>
      <c r="D88" s="246"/>
      <c r="E88" s="246"/>
      <c r="F88" s="246"/>
      <c r="G88" s="248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31" x14ac:dyDescent="0.25">
      <c r="A89" s="245"/>
      <c r="B89" s="246"/>
      <c r="C89" s="247"/>
      <c r="D89" s="246"/>
      <c r="E89" s="246"/>
      <c r="F89" s="246"/>
      <c r="G89" s="248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31" x14ac:dyDescent="0.25">
      <c r="A90" s="249"/>
      <c r="B90" s="250"/>
      <c r="C90" s="251"/>
      <c r="D90" s="250"/>
      <c r="E90" s="250"/>
      <c r="F90" s="250"/>
      <c r="G90" s="252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31" x14ac:dyDescent="0.25">
      <c r="A91" s="4"/>
      <c r="B91" s="5" t="s">
        <v>238</v>
      </c>
      <c r="C91" s="177" t="s">
        <v>238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31" x14ac:dyDescent="0.25">
      <c r="C92" s="179"/>
      <c r="AE92" t="s">
        <v>242</v>
      </c>
    </row>
  </sheetData>
  <sheetProtection algorithmName="SHA-512" hashValue="j7qI5r8fpMxOWHqKvC4amwqZZaGyyFjg8Y0t4Q1oWVsuI6YbnqyNNo7Dm2HoWx1hRgLZY/7uYE9nK36EQcS98w==" saltValue="GCLR/9mU2+hGWgcgkS3JPQ==" spinCount="100000" sheet="1" objects="1" scenarios="1"/>
  <protectedRanges>
    <protectedRange sqref="F9:F12 F15:F54 F60:F62 F66:F80" name="Oblast1"/>
  </protectedRanges>
  <mergeCells count="16">
    <mergeCell ref="C14:G14"/>
    <mergeCell ref="A1:G1"/>
    <mergeCell ref="C2:G2"/>
    <mergeCell ref="C3:G3"/>
    <mergeCell ref="C4:G4"/>
    <mergeCell ref="C13:G13"/>
    <mergeCell ref="C64:G64"/>
    <mergeCell ref="C65:G65"/>
    <mergeCell ref="A85:C85"/>
    <mergeCell ref="A86:G90"/>
    <mergeCell ref="C55:G55"/>
    <mergeCell ref="C56:G56"/>
    <mergeCell ref="C57:G57"/>
    <mergeCell ref="C58:G58"/>
    <mergeCell ref="C59:G59"/>
    <mergeCell ref="C63:G6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Brodsky</dc:creator>
  <cp:lastModifiedBy>Jiří Lhota</cp:lastModifiedBy>
  <cp:lastPrinted>2014-02-28T09:52:57Z</cp:lastPrinted>
  <dcterms:created xsi:type="dcterms:W3CDTF">2009-04-08T07:15:50Z</dcterms:created>
  <dcterms:modified xsi:type="dcterms:W3CDTF">2023-09-19T12:43:20Z</dcterms:modified>
</cp:coreProperties>
</file>